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codeName="ThisWorkbook" defaultThemeVersion="166925"/>
  <mc:AlternateContent xmlns:mc="http://schemas.openxmlformats.org/markup-compatibility/2006">
    <mc:Choice Requires="x15">
      <x15ac:absPath xmlns:x15ac="http://schemas.microsoft.com/office/spreadsheetml/2010/11/ac" url="https://magairports.sharepoint.com/sites/CSR9-DecarbonisationandESG/Shared Documents/Decarbonisation and ESG/ESG/Sustainability Reporting/Sustainability Report/FY26/FY26 Sustainability Reports FINAL/"/>
    </mc:Choice>
  </mc:AlternateContent>
  <xr:revisionPtr revIDLastSave="0" documentId="8_{AE6DADDB-E303-4530-8609-49B0EAFCFADB}" xr6:coauthVersionLast="47" xr6:coauthVersionMax="47" xr10:uidLastSave="{00000000-0000-0000-0000-000000000000}"/>
  <bookViews>
    <workbookView xWindow="-108" yWindow="-108" windowWidth="23256" windowHeight="13896" tabRatio="873" xr2:uid="{6C5E403C-9B4D-4868-B05C-976AC51A74AC}"/>
  </bookViews>
  <sheets>
    <sheet name="Introduction " sheetId="36" r:id="rId1"/>
    <sheet name="GRI 2-7" sheetId="15" r:id="rId2"/>
    <sheet name="GRI 2-21" sheetId="28" r:id="rId3"/>
    <sheet name="GRI 2-30" sheetId="13" r:id="rId4"/>
    <sheet name="GRI 202-1" sheetId="3" r:id="rId5"/>
    <sheet name="GRI 202-2" sheetId="61" r:id="rId6"/>
    <sheet name="GRI 204-1" sheetId="4" r:id="rId7"/>
    <sheet name="GRI 205-1" sheetId="56" r:id="rId8"/>
    <sheet name="GRI 304-1, 2, 3 &amp; 4" sheetId="20" r:id="rId9"/>
    <sheet name="GRI 401-1" sheetId="23" r:id="rId10"/>
    <sheet name="GRI 401-2" sheetId="49" r:id="rId11"/>
    <sheet name="GRI 401-3" sheetId="24" r:id="rId12"/>
    <sheet name="GRI 402-1" sheetId="25" r:id="rId13"/>
    <sheet name="403-1 to 10, 416-1 &amp; 416-2-H&amp;S" sheetId="21" r:id="rId14"/>
    <sheet name="GRI 403-4" sheetId="22" r:id="rId15"/>
    <sheet name="GRI 404-1" sheetId="31" r:id="rId16"/>
    <sheet name="GRI 404-2" sheetId="32" r:id="rId17"/>
    <sheet name="GRI 404-3" sheetId="33" r:id="rId18"/>
    <sheet name="GRI 405-1" sheetId="9" r:id="rId19"/>
    <sheet name="GRI 405-2" sheetId="10" r:id="rId20"/>
    <sheet name="GRI 411-1" sheetId="59" r:id="rId21"/>
    <sheet name="GRI 415-1" sheetId="57" r:id="rId22"/>
    <sheet name="GRI 418-1" sheetId="53" r:id="rId23"/>
    <sheet name="G4-AO1, 2, 3" sheetId="12" r:id="rId24"/>
    <sheet name="G4-AO4 &amp; GRI 303" sheetId="38" r:id="rId25"/>
    <sheet name="G4-AO5" sheetId="7" r:id="rId26"/>
    <sheet name="G4-A06 &amp; GRI 306" sheetId="18" r:id="rId27"/>
    <sheet name="G4-A07" sheetId="8" r:id="rId28"/>
    <sheet name="G4-A08" sheetId="52" r:id="rId29"/>
    <sheet name="G4-A09" sheetId="11" r:id="rId30"/>
    <sheet name="G4-LA11" sheetId="35" r:id="rId31"/>
  </sheets>
  <definedNames>
    <definedName name="_xlnm.Print_Area" localSheetId="26">'G4-A06 &amp; GRI 306'!$A$1:$AL$78</definedName>
    <definedName name="_xlnm.Print_Area" localSheetId="24">'G4-AO4 &amp; GRI 303'!$A$1:$H$63</definedName>
    <definedName name="_xlnm.Print_Area" localSheetId="8">'GRI 304-1, 2, 3 &amp; 4'!$C$1:$C$12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38" l="1"/>
  <c r="D13" i="38"/>
  <c r="F13" i="38"/>
  <c r="G13" i="38"/>
  <c r="H13" i="38"/>
  <c r="I13" i="38"/>
  <c r="C16" i="38"/>
  <c r="D16" i="38"/>
  <c r="F16" i="38"/>
  <c r="G16" i="38"/>
  <c r="H16" i="38"/>
  <c r="I16" i="38"/>
  <c r="N7" i="31"/>
  <c r="N17" i="31"/>
  <c r="O6" i="31"/>
  <c r="P6" i="31"/>
  <c r="Q6" i="31"/>
  <c r="I55" i="38"/>
  <c r="I20" i="11"/>
  <c r="I21" i="11"/>
  <c r="AQ41" i="18"/>
  <c r="AQ42" i="18"/>
  <c r="AQ43" i="18"/>
  <c r="AQ44" i="18"/>
  <c r="AQ45" i="18"/>
  <c r="AQ46" i="18"/>
  <c r="AQ47" i="18"/>
  <c r="AQ48" i="18"/>
  <c r="AQ49" i="18"/>
  <c r="AQ50" i="18"/>
  <c r="AQ40" i="18"/>
  <c r="AM66" i="18"/>
  <c r="AP76" i="18"/>
  <c r="AO76" i="18"/>
  <c r="AN76" i="18"/>
  <c r="AM76" i="18"/>
  <c r="AP75" i="18"/>
  <c r="AO75" i="18"/>
  <c r="AN75" i="18"/>
  <c r="AM75" i="18"/>
  <c r="AP74" i="18"/>
  <c r="AO74" i="18"/>
  <c r="AN74" i="18"/>
  <c r="AM74" i="18"/>
  <c r="AP73" i="18"/>
  <c r="AO73" i="18"/>
  <c r="AN73" i="18"/>
  <c r="AM73" i="18"/>
  <c r="AP72" i="18"/>
  <c r="AO72" i="18"/>
  <c r="AN72" i="18"/>
  <c r="AM72" i="18"/>
  <c r="AQ71" i="18"/>
  <c r="AP71" i="18"/>
  <c r="AO71" i="18"/>
  <c r="AN71" i="18"/>
  <c r="AM71" i="18"/>
  <c r="AP70" i="18"/>
  <c r="AO70" i="18"/>
  <c r="AN70" i="18"/>
  <c r="AM70" i="18"/>
  <c r="AQ69" i="18"/>
  <c r="AP69" i="18"/>
  <c r="AO69" i="18"/>
  <c r="AN69" i="18"/>
  <c r="AM69" i="18"/>
  <c r="AP68" i="18"/>
  <c r="AO68" i="18"/>
  <c r="AN68" i="18"/>
  <c r="AM68" i="18"/>
  <c r="AP67" i="18"/>
  <c r="AO67" i="18"/>
  <c r="AN67" i="18"/>
  <c r="AM67" i="18"/>
  <c r="AP66" i="18"/>
  <c r="AO66" i="18"/>
  <c r="AN66" i="18"/>
  <c r="I37" i="38"/>
  <c r="I38" i="38" s="1"/>
  <c r="I22" i="38"/>
  <c r="H54" i="38"/>
  <c r="I54" i="38"/>
  <c r="J18" i="32"/>
  <c r="J12" i="32"/>
  <c r="J16" i="32"/>
  <c r="J10" i="32"/>
  <c r="J26" i="12"/>
  <c r="S13" i="31"/>
  <c r="P13" i="31"/>
  <c r="AN64" i="18"/>
  <c r="AN77" i="18" s="1"/>
  <c r="AM39" i="18"/>
  <c r="AN65" i="18"/>
  <c r="AN78" i="18" s="1"/>
  <c r="AO65" i="18"/>
  <c r="AO78" i="18" s="1"/>
  <c r="AP65" i="18"/>
  <c r="AP78" i="18" s="1"/>
  <c r="AM65" i="18"/>
  <c r="AQ65" i="18" s="1"/>
  <c r="AO64" i="18"/>
  <c r="AP64" i="18"/>
  <c r="AP77" i="18" s="1"/>
  <c r="AM64" i="18"/>
  <c r="AM77" i="18" s="1"/>
  <c r="AQ54" i="18"/>
  <c r="AQ67" i="18" s="1"/>
  <c r="AQ55" i="18"/>
  <c r="AQ68" i="18" s="1"/>
  <c r="AQ56" i="18"/>
  <c r="AQ57" i="18"/>
  <c r="AQ58" i="18"/>
  <c r="AQ59" i="18"/>
  <c r="AQ60" i="18"/>
  <c r="AQ61" i="18"/>
  <c r="AQ62" i="18"/>
  <c r="AQ75" i="18" s="1"/>
  <c r="AQ63" i="18"/>
  <c r="AQ76" i="18" s="1"/>
  <c r="AQ53" i="18"/>
  <c r="AQ66" i="18" s="1"/>
  <c r="AQ37" i="18"/>
  <c r="V8" i="20"/>
  <c r="AN39" i="18"/>
  <c r="AO39" i="18"/>
  <c r="AP39" i="18"/>
  <c r="AQ28" i="18"/>
  <c r="AQ29" i="18"/>
  <c r="AQ30" i="18"/>
  <c r="AQ31" i="18"/>
  <c r="AQ70" i="18" s="1"/>
  <c r="AQ32" i="18"/>
  <c r="AQ33" i="18"/>
  <c r="AQ72" i="18" s="1"/>
  <c r="AQ34" i="18"/>
  <c r="AQ73" i="18" s="1"/>
  <c r="AQ35" i="18"/>
  <c r="AQ74" i="18" s="1"/>
  <c r="AQ36" i="18"/>
  <c r="AQ27" i="18"/>
  <c r="AQ39" i="18" s="1"/>
  <c r="AN38" i="18"/>
  <c r="AQ38" i="18" s="1"/>
  <c r="AO38" i="18"/>
  <c r="AP38" i="18"/>
  <c r="AM38" i="18"/>
  <c r="AQ78" i="18" l="1"/>
  <c r="AQ64" i="18"/>
  <c r="AQ77" i="18" s="1"/>
  <c r="AO77" i="18"/>
  <c r="AM78" i="18"/>
  <c r="J8" i="12"/>
  <c r="AM15" i="18" l="1"/>
  <c r="AM18" i="18"/>
  <c r="E76" i="8"/>
  <c r="D76" i="8"/>
  <c r="E67" i="8"/>
  <c r="D67" i="8"/>
  <c r="J22" i="32"/>
  <c r="AM4" i="18"/>
  <c r="AM5" i="18"/>
  <c r="AM6" i="18"/>
  <c r="AM7" i="18"/>
  <c r="AM8" i="18"/>
  <c r="AM9" i="18"/>
  <c r="AM10" i="18"/>
  <c r="AM11" i="18"/>
  <c r="AM12" i="18"/>
  <c r="AM13" i="18"/>
  <c r="AM14" i="18"/>
  <c r="AM17" i="18"/>
  <c r="I46" i="38"/>
  <c r="I61" i="38" s="1"/>
  <c r="I43" i="38"/>
  <c r="I58" i="38" s="1"/>
  <c r="AM23" i="18" l="1"/>
  <c r="AM22" i="18"/>
  <c r="AM21" i="18"/>
  <c r="AM20" i="18"/>
  <c r="AM19" i="18"/>
  <c r="I63" i="38"/>
  <c r="I62" i="38"/>
  <c r="I60" i="38"/>
  <c r="I59" i="38"/>
  <c r="I52" i="38"/>
  <c r="I51" i="38"/>
  <c r="I50" i="38"/>
  <c r="I49" i="38"/>
  <c r="J19" i="12"/>
  <c r="J16" i="12"/>
  <c r="I12" i="11" s="1"/>
  <c r="J13" i="12"/>
  <c r="J29" i="32"/>
  <c r="J27" i="32"/>
  <c r="J26" i="32"/>
  <c r="J25" i="32"/>
  <c r="S23" i="31"/>
  <c r="S22" i="31"/>
  <c r="S18" i="31"/>
  <c r="S17" i="31"/>
  <c r="S6" i="31" s="1"/>
  <c r="O12" i="31"/>
  <c r="J30" i="32" l="1"/>
  <c r="J28" i="32"/>
  <c r="I17" i="11"/>
  <c r="I14" i="11"/>
  <c r="I13" i="11"/>
  <c r="I7" i="11"/>
  <c r="J20" i="12"/>
  <c r="I19" i="11" l="1"/>
  <c r="I18" i="11"/>
  <c r="I8" i="11"/>
  <c r="I9" i="11"/>
  <c r="I22" i="11"/>
  <c r="I23" i="11" l="1"/>
  <c r="I24" i="11"/>
  <c r="I26" i="32" l="1"/>
  <c r="E26" i="32"/>
  <c r="E28" i="32" s="1"/>
  <c r="AQ43" i="9" l="1"/>
  <c r="AH6" i="18" l="1"/>
  <c r="AL41" i="18"/>
  <c r="AH11" i="18" s="1"/>
  <c r="AL54" i="18"/>
  <c r="AL56" i="18"/>
  <c r="AL57" i="18"/>
  <c r="AL59" i="18"/>
  <c r="I25" i="32" l="1"/>
  <c r="H46" i="38" l="1"/>
  <c r="H43" i="38"/>
  <c r="H21" i="11"/>
  <c r="H20" i="11"/>
  <c r="H61" i="38" l="1"/>
  <c r="H58" i="38"/>
  <c r="AK76" i="18"/>
  <c r="AJ76" i="18"/>
  <c r="AI76" i="18"/>
  <c r="AH76" i="18"/>
  <c r="AK75" i="18"/>
  <c r="AJ75" i="18"/>
  <c r="AI75" i="18"/>
  <c r="AH75" i="18"/>
  <c r="AK74" i="18"/>
  <c r="AJ74" i="18"/>
  <c r="AI74" i="18"/>
  <c r="AH74" i="18"/>
  <c r="AK73" i="18"/>
  <c r="AJ73" i="18"/>
  <c r="AI73" i="18"/>
  <c r="AH73" i="18"/>
  <c r="AI72" i="18"/>
  <c r="AK72" i="18"/>
  <c r="AJ72" i="18"/>
  <c r="AH72" i="18"/>
  <c r="AK71" i="18"/>
  <c r="AJ71" i="18"/>
  <c r="AI71" i="18"/>
  <c r="AH71" i="18"/>
  <c r="AK70" i="18"/>
  <c r="AJ70" i="18"/>
  <c r="AI70" i="18"/>
  <c r="AH70" i="18"/>
  <c r="AK69" i="18"/>
  <c r="AJ69" i="18"/>
  <c r="AI69" i="18"/>
  <c r="AH69" i="18"/>
  <c r="AK68" i="18"/>
  <c r="AJ68" i="18"/>
  <c r="AI68" i="18"/>
  <c r="AH68" i="18"/>
  <c r="AK67" i="18"/>
  <c r="AJ67" i="18"/>
  <c r="AI67" i="18"/>
  <c r="AH67" i="18"/>
  <c r="AK66" i="18"/>
  <c r="AJ66" i="18"/>
  <c r="AI66" i="18"/>
  <c r="AH66" i="18"/>
  <c r="N22" i="31"/>
  <c r="H40" i="38"/>
  <c r="H55" i="38" s="1"/>
  <c r="H36" i="38"/>
  <c r="E75" i="8"/>
  <c r="D75" i="8"/>
  <c r="E66" i="8"/>
  <c r="D66" i="8"/>
  <c r="F18" i="32" l="1"/>
  <c r="G18" i="32"/>
  <c r="H18" i="32"/>
  <c r="I18" i="32"/>
  <c r="F12" i="32"/>
  <c r="G12" i="32"/>
  <c r="H12" i="32"/>
  <c r="I12" i="32"/>
  <c r="S8" i="20" l="1"/>
  <c r="I26" i="12"/>
  <c r="I16" i="12"/>
  <c r="I27" i="32" l="1"/>
  <c r="I29" i="32"/>
  <c r="I22" i="32"/>
  <c r="I16" i="32"/>
  <c r="I10" i="32"/>
  <c r="N23" i="31"/>
  <c r="N18" i="31"/>
  <c r="N6" i="31" s="1"/>
  <c r="N8" i="31"/>
  <c r="N9" i="31"/>
  <c r="I22" i="4"/>
  <c r="I21" i="4"/>
  <c r="I8" i="12"/>
  <c r="H12" i="11"/>
  <c r="H14" i="11" s="1"/>
  <c r="E74" i="8"/>
  <c r="D74" i="8"/>
  <c r="AF76" i="18"/>
  <c r="AE76" i="18"/>
  <c r="AD76" i="18"/>
  <c r="AC76" i="18"/>
  <c r="AF75" i="18"/>
  <c r="AE75" i="18"/>
  <c r="AD75" i="18"/>
  <c r="AC75" i="18"/>
  <c r="AF74" i="18"/>
  <c r="AE74" i="18"/>
  <c r="AD74" i="18"/>
  <c r="AC74" i="18"/>
  <c r="AF73" i="18"/>
  <c r="AE73" i="18"/>
  <c r="AD73" i="18"/>
  <c r="AC73" i="18"/>
  <c r="AF72" i="18"/>
  <c r="AE72" i="18"/>
  <c r="AD72" i="18"/>
  <c r="AF71" i="18"/>
  <c r="AE71" i="18"/>
  <c r="AD71" i="18"/>
  <c r="AC71" i="18"/>
  <c r="AF70" i="18"/>
  <c r="AE70" i="18"/>
  <c r="AD70" i="18"/>
  <c r="AC70" i="18"/>
  <c r="AF69" i="18"/>
  <c r="AE69" i="18"/>
  <c r="AD69" i="18"/>
  <c r="AF68" i="18"/>
  <c r="AE68" i="18"/>
  <c r="AD68" i="18"/>
  <c r="AC68" i="18"/>
  <c r="AF67" i="18"/>
  <c r="AD67" i="18"/>
  <c r="AF66" i="18"/>
  <c r="AE66" i="18"/>
  <c r="AD66" i="18"/>
  <c r="AC66" i="18"/>
  <c r="AF65" i="18"/>
  <c r="AE65" i="18"/>
  <c r="AD65" i="18"/>
  <c r="AC65" i="18"/>
  <c r="AF64" i="18"/>
  <c r="AE64" i="18"/>
  <c r="AD64" i="18"/>
  <c r="AC64" i="18"/>
  <c r="AG63" i="18"/>
  <c r="AG62" i="18"/>
  <c r="AG61" i="18"/>
  <c r="AG60" i="18"/>
  <c r="AG59" i="18"/>
  <c r="AG58" i="18"/>
  <c r="AG57" i="18"/>
  <c r="AG56" i="18"/>
  <c r="AG55" i="18"/>
  <c r="AG54" i="18"/>
  <c r="AG53" i="18"/>
  <c r="AF52" i="18"/>
  <c r="AE52" i="18"/>
  <c r="AD52" i="18"/>
  <c r="AC52" i="18"/>
  <c r="AF51" i="18"/>
  <c r="AF77" i="18" s="1"/>
  <c r="AE51" i="18"/>
  <c r="AD51" i="18"/>
  <c r="AC51" i="18"/>
  <c r="AG50" i="18"/>
  <c r="AG49" i="18"/>
  <c r="AG48" i="18"/>
  <c r="AG47" i="18"/>
  <c r="AG46" i="18"/>
  <c r="AG45" i="18"/>
  <c r="AG44" i="18"/>
  <c r="AG43" i="18"/>
  <c r="AG42" i="18"/>
  <c r="AG41" i="18"/>
  <c r="AG40" i="18"/>
  <c r="AG66" i="18" s="1"/>
  <c r="AF39" i="18"/>
  <c r="AD39" i="18"/>
  <c r="AF38" i="18"/>
  <c r="AD38" i="18"/>
  <c r="AG37" i="18"/>
  <c r="AG36" i="18"/>
  <c r="AG35" i="18"/>
  <c r="AG34" i="18"/>
  <c r="AC33" i="18"/>
  <c r="AG33" i="18" s="1"/>
  <c r="AG32" i="18"/>
  <c r="AG31" i="18"/>
  <c r="AE30" i="18"/>
  <c r="AC30" i="18"/>
  <c r="AC69" i="18" s="1"/>
  <c r="AG29" i="18"/>
  <c r="AE28" i="18"/>
  <c r="AE39" i="18" s="1"/>
  <c r="AC28" i="18"/>
  <c r="AC39" i="18" s="1"/>
  <c r="AG27" i="18"/>
  <c r="AC21" i="18"/>
  <c r="AC19" i="18"/>
  <c r="H63" i="38"/>
  <c r="H62" i="38"/>
  <c r="H60" i="38"/>
  <c r="H59" i="38"/>
  <c r="H52" i="38"/>
  <c r="H51" i="38"/>
  <c r="H50" i="38"/>
  <c r="H49" i="38"/>
  <c r="G63" i="38"/>
  <c r="G62" i="38"/>
  <c r="G60" i="38"/>
  <c r="G59" i="38"/>
  <c r="G54" i="38"/>
  <c r="G52" i="38"/>
  <c r="G51" i="38"/>
  <c r="G50" i="38"/>
  <c r="G49" i="38"/>
  <c r="G58" i="38"/>
  <c r="I19" i="12"/>
  <c r="I13" i="12"/>
  <c r="AQ51" i="9"/>
  <c r="AM52" i="9" s="1"/>
  <c r="H7" i="11" l="1"/>
  <c r="I20" i="12"/>
  <c r="AG74" i="18"/>
  <c r="AG71" i="18"/>
  <c r="AG76" i="18"/>
  <c r="AG64" i="18"/>
  <c r="AG72" i="18"/>
  <c r="AD77" i="18"/>
  <c r="AG73" i="18"/>
  <c r="AG68" i="18"/>
  <c r="AD78" i="18"/>
  <c r="AE78" i="18"/>
  <c r="AG70" i="18"/>
  <c r="AF78" i="18"/>
  <c r="AC72" i="18"/>
  <c r="AG75" i="18"/>
  <c r="AO52" i="9"/>
  <c r="AK52" i="9"/>
  <c r="I28" i="32"/>
  <c r="I30" i="32"/>
  <c r="H17" i="11"/>
  <c r="H18" i="11" s="1"/>
  <c r="H13" i="11"/>
  <c r="AC17" i="18"/>
  <c r="AC18" i="18"/>
  <c r="AG69" i="18"/>
  <c r="AC78" i="18"/>
  <c r="AE38" i="18"/>
  <c r="AE77" i="18" s="1"/>
  <c r="AG30" i="18"/>
  <c r="AE67" i="18"/>
  <c r="AG51" i="18"/>
  <c r="AG65" i="18"/>
  <c r="AC15" i="18" s="1"/>
  <c r="AC67" i="18"/>
  <c r="AG28" i="18"/>
  <c r="AG67" i="18" s="1"/>
  <c r="AC38" i="18"/>
  <c r="AC77" i="18" s="1"/>
  <c r="AG52" i="18"/>
  <c r="H19" i="11" l="1"/>
  <c r="H22" i="11"/>
  <c r="H23" i="11" s="1"/>
  <c r="H9" i="11"/>
  <c r="H8" i="11"/>
  <c r="H24" i="11"/>
  <c r="AC13" i="18"/>
  <c r="AC12" i="18"/>
  <c r="AC10" i="18"/>
  <c r="AG39" i="18"/>
  <c r="AG38" i="18"/>
  <c r="AC8" i="18" s="1"/>
  <c r="AC5" i="18" l="1"/>
  <c r="AC7" i="18"/>
  <c r="AG78" i="18"/>
  <c r="AG77" i="18"/>
  <c r="AC23" i="18" l="1"/>
  <c r="AC22" i="18"/>
  <c r="AC20" i="18"/>
  <c r="I15" i="4" l="1"/>
  <c r="I11" i="4"/>
  <c r="I7" i="4"/>
  <c r="I23" i="4" l="1"/>
  <c r="H8" i="12"/>
  <c r="R64" i="18" l="1"/>
  <c r="N18" i="18" s="1"/>
  <c r="R51" i="18"/>
  <c r="R38" i="18"/>
  <c r="N8" i="18" s="1"/>
  <c r="W64" i="18"/>
  <c r="S17" i="18" s="1"/>
  <c r="W38" i="18"/>
  <c r="S8" i="18" s="1"/>
  <c r="W51" i="18"/>
  <c r="S13" i="18" s="1"/>
  <c r="AB51" i="18"/>
  <c r="X12" i="18" s="1"/>
  <c r="AB38" i="18"/>
  <c r="X8" i="18"/>
  <c r="AL36" i="18"/>
  <c r="X7" i="18" l="1"/>
  <c r="S7" i="18"/>
  <c r="S12" i="18"/>
  <c r="X13" i="18"/>
  <c r="S18" i="18"/>
  <c r="G10" i="32" l="1"/>
  <c r="W95" i="9" l="1"/>
  <c r="AH95" i="9"/>
  <c r="AH94" i="9"/>
  <c r="AF95" i="9"/>
  <c r="AF94" i="9"/>
  <c r="AD95" i="9"/>
  <c r="AD94" i="9"/>
  <c r="Y94" i="9"/>
  <c r="W94" i="9"/>
  <c r="AS75" i="23" l="1"/>
  <c r="AS74" i="23"/>
  <c r="AS73" i="23"/>
  <c r="AS72" i="23"/>
  <c r="AS71" i="23"/>
  <c r="AS70" i="23"/>
  <c r="AS67" i="23"/>
  <c r="AS65" i="23"/>
  <c r="AS64" i="23"/>
  <c r="AS62" i="23"/>
  <c r="AS61" i="23"/>
  <c r="AS60" i="23"/>
  <c r="AS57" i="23"/>
  <c r="AS56" i="23"/>
  <c r="AS50" i="23"/>
  <c r="AS49" i="23"/>
  <c r="AS48" i="23"/>
  <c r="AS47" i="23"/>
  <c r="AS46" i="23"/>
  <c r="AS45" i="23"/>
  <c r="AS42" i="23"/>
  <c r="AS40" i="23"/>
  <c r="AS39" i="23"/>
  <c r="AS37" i="23"/>
  <c r="AS36" i="23"/>
  <c r="AS35" i="23"/>
  <c r="AS32" i="23"/>
  <c r="AS31" i="23"/>
  <c r="AS25" i="23"/>
  <c r="AS24" i="23"/>
  <c r="AS23" i="23"/>
  <c r="AS22" i="23"/>
  <c r="AS21" i="23"/>
  <c r="AS20" i="23"/>
  <c r="AS17" i="23"/>
  <c r="AS15" i="23"/>
  <c r="AS14" i="23"/>
  <c r="AS12" i="23"/>
  <c r="AS11" i="23"/>
  <c r="AS10" i="23"/>
  <c r="AS7" i="23"/>
  <c r="AS6" i="23"/>
  <c r="AE6" i="23"/>
  <c r="AE75" i="23"/>
  <c r="AE74" i="23"/>
  <c r="AE73" i="23"/>
  <c r="AE72" i="23"/>
  <c r="AE71" i="23"/>
  <c r="AE70" i="23"/>
  <c r="AE67" i="23"/>
  <c r="AE65" i="23"/>
  <c r="AE64" i="23"/>
  <c r="AE62" i="23"/>
  <c r="AE61" i="23"/>
  <c r="AE60" i="23"/>
  <c r="AE57" i="23"/>
  <c r="AE56" i="23"/>
  <c r="AE50" i="23"/>
  <c r="AE49" i="23"/>
  <c r="AE48" i="23"/>
  <c r="AE47" i="23"/>
  <c r="AE46" i="23"/>
  <c r="AE45" i="23"/>
  <c r="AE42" i="23"/>
  <c r="AE40" i="23"/>
  <c r="AE39" i="23"/>
  <c r="AE37" i="23"/>
  <c r="AE36" i="23"/>
  <c r="AE35" i="23"/>
  <c r="AE32" i="23"/>
  <c r="AE31" i="23"/>
  <c r="AE25" i="23"/>
  <c r="AE24" i="23"/>
  <c r="AE23" i="23"/>
  <c r="AE22" i="23"/>
  <c r="AE21" i="23"/>
  <c r="AE20" i="23"/>
  <c r="AE17" i="23"/>
  <c r="AE15" i="23"/>
  <c r="AE14" i="23"/>
  <c r="AE12" i="23"/>
  <c r="AE11" i="23"/>
  <c r="AE10" i="23"/>
  <c r="AE7" i="23"/>
  <c r="O71" i="23"/>
  <c r="O72" i="23"/>
  <c r="O73" i="23"/>
  <c r="O74" i="23"/>
  <c r="O75" i="23"/>
  <c r="O70" i="23"/>
  <c r="O61" i="23"/>
  <c r="O62" i="23"/>
  <c r="O64" i="23"/>
  <c r="O65" i="23"/>
  <c r="O67" i="23"/>
  <c r="O60" i="23"/>
  <c r="O57" i="23"/>
  <c r="O56" i="23"/>
  <c r="O46" i="23"/>
  <c r="O47" i="23"/>
  <c r="O48" i="23"/>
  <c r="O49" i="23"/>
  <c r="O50" i="23"/>
  <c r="O45" i="23"/>
  <c r="O36" i="23"/>
  <c r="O37" i="23"/>
  <c r="O39" i="23"/>
  <c r="O40" i="23"/>
  <c r="O42" i="23"/>
  <c r="O35" i="23"/>
  <c r="O32" i="23"/>
  <c r="O31" i="23"/>
  <c r="O21" i="23"/>
  <c r="O22" i="23"/>
  <c r="O23" i="23"/>
  <c r="O24" i="23"/>
  <c r="O25" i="23"/>
  <c r="O20" i="23"/>
  <c r="O11" i="23"/>
  <c r="O12" i="23"/>
  <c r="O14" i="23"/>
  <c r="O15" i="23"/>
  <c r="O17" i="23"/>
  <c r="O10" i="23"/>
  <c r="O7" i="23"/>
  <c r="O6" i="23"/>
  <c r="C80" i="23"/>
  <c r="C81" i="23"/>
  <c r="C84" i="23"/>
  <c r="C85" i="23"/>
  <c r="C86" i="23"/>
  <c r="C88" i="23"/>
  <c r="C89" i="23"/>
  <c r="C90" i="23"/>
  <c r="C91" i="23"/>
  <c r="C94" i="23"/>
  <c r="C95" i="23"/>
  <c r="C96" i="23"/>
  <c r="C97" i="23"/>
  <c r="C98" i="23"/>
  <c r="C99" i="23"/>
  <c r="R21" i="23"/>
  <c r="R22" i="23"/>
  <c r="R23" i="23"/>
  <c r="R24" i="23"/>
  <c r="R25" i="23"/>
  <c r="R20" i="23"/>
  <c r="R11" i="23"/>
  <c r="R12" i="23"/>
  <c r="R14" i="23"/>
  <c r="R15" i="23"/>
  <c r="R17" i="23"/>
  <c r="R10" i="23"/>
  <c r="R7" i="23"/>
  <c r="R6" i="23"/>
  <c r="AC51" i="9"/>
  <c r="V7" i="9"/>
  <c r="V10" i="9"/>
  <c r="V11" i="9"/>
  <c r="V14" i="9"/>
  <c r="V15" i="9"/>
  <c r="V22" i="9"/>
  <c r="V23" i="9"/>
  <c r="V26" i="9"/>
  <c r="V27" i="9"/>
  <c r="V30" i="9"/>
  <c r="V31" i="9"/>
  <c r="V34" i="9"/>
  <c r="V35" i="9"/>
  <c r="V38" i="9"/>
  <c r="V39" i="9"/>
  <c r="V6" i="9"/>
  <c r="AC7" i="9"/>
  <c r="AC10" i="9"/>
  <c r="AC11" i="9"/>
  <c r="AC14" i="9"/>
  <c r="AC15" i="9"/>
  <c r="AC22" i="9"/>
  <c r="AC23" i="9"/>
  <c r="AC26" i="9"/>
  <c r="AC27" i="9"/>
  <c r="AC30" i="9"/>
  <c r="AC31" i="9"/>
  <c r="AC34" i="9"/>
  <c r="AC35" i="9"/>
  <c r="AC38" i="9"/>
  <c r="AC39" i="9"/>
  <c r="AC42" i="9"/>
  <c r="AC43" i="9"/>
  <c r="AC6" i="9"/>
  <c r="AJ51" i="9"/>
  <c r="AH52" i="9" s="1"/>
  <c r="AJ7" i="9"/>
  <c r="AJ10" i="9"/>
  <c r="AJ11" i="9"/>
  <c r="AJ14" i="9"/>
  <c r="AJ15" i="9"/>
  <c r="AJ22" i="9"/>
  <c r="AJ23" i="9"/>
  <c r="AJ26" i="9"/>
  <c r="AJ27" i="9"/>
  <c r="AJ30" i="9"/>
  <c r="AJ31" i="9"/>
  <c r="AJ34" i="9"/>
  <c r="AJ35" i="9"/>
  <c r="AJ38" i="9"/>
  <c r="AJ39" i="9"/>
  <c r="AJ42" i="9"/>
  <c r="AJ43" i="9"/>
  <c r="AJ6" i="9"/>
  <c r="F27" i="32" l="1"/>
  <c r="F26" i="32"/>
  <c r="F25" i="32"/>
  <c r="F28" i="32" l="1"/>
  <c r="I23" i="31"/>
  <c r="I22" i="31"/>
  <c r="F54" i="38" l="1"/>
  <c r="AF52" i="9" l="1"/>
  <c r="AD52" i="9"/>
  <c r="AL40" i="18" l="1"/>
  <c r="AL42" i="18"/>
  <c r="AL43" i="18"/>
  <c r="AL44" i="18"/>
  <c r="AL45" i="18"/>
  <c r="AL46" i="18"/>
  <c r="AL47" i="18"/>
  <c r="AL48" i="18"/>
  <c r="AL49" i="18"/>
  <c r="AL50" i="18"/>
  <c r="F63" i="38"/>
  <c r="F62" i="38"/>
  <c r="F60" i="38"/>
  <c r="F59" i="38"/>
  <c r="H25" i="32"/>
  <c r="AH9" i="18" l="1"/>
  <c r="J12" i="31"/>
  <c r="AL51" i="18" l="1"/>
  <c r="AH12" i="18" l="1"/>
  <c r="AH13" i="18"/>
  <c r="AH39" i="18"/>
  <c r="H19" i="12" l="1"/>
  <c r="H16" i="12"/>
  <c r="D8" i="12"/>
  <c r="E8" i="12"/>
  <c r="F8" i="12"/>
  <c r="G8" i="12"/>
  <c r="D26" i="12"/>
  <c r="E26" i="12"/>
  <c r="F26" i="12"/>
  <c r="G26" i="12"/>
  <c r="H26" i="12"/>
  <c r="G20" i="12"/>
  <c r="D20" i="12"/>
  <c r="E20" i="12"/>
  <c r="F20" i="12"/>
  <c r="H7" i="4"/>
  <c r="H11" i="4"/>
  <c r="H15" i="4"/>
  <c r="H21" i="4"/>
  <c r="H22" i="4"/>
  <c r="AG90" i="23"/>
  <c r="AH90" i="23"/>
  <c r="AI90" i="23"/>
  <c r="AJ90" i="23"/>
  <c r="AK90" i="23"/>
  <c r="AL90" i="23"/>
  <c r="AM90" i="23"/>
  <c r="AN90" i="23"/>
  <c r="AO90" i="23"/>
  <c r="AP90" i="23"/>
  <c r="AQ90" i="23"/>
  <c r="AR90" i="23"/>
  <c r="O90" i="23"/>
  <c r="D90" i="23"/>
  <c r="E90" i="23"/>
  <c r="F90" i="23"/>
  <c r="G90" i="23"/>
  <c r="H90" i="23"/>
  <c r="I90" i="23"/>
  <c r="J90" i="23"/>
  <c r="K90" i="23"/>
  <c r="L90" i="23"/>
  <c r="M90" i="23"/>
  <c r="N90" i="23"/>
  <c r="AE90" i="23"/>
  <c r="AD86" i="23"/>
  <c r="H13" i="12"/>
  <c r="H20" i="12" l="1"/>
  <c r="AS90" i="23"/>
  <c r="H23" i="4"/>
  <c r="C49" i="38" l="1"/>
  <c r="C50" i="38"/>
  <c r="C51" i="38"/>
  <c r="D49" i="38"/>
  <c r="D50" i="38"/>
  <c r="D51" i="38"/>
  <c r="E49" i="38"/>
  <c r="E50" i="38"/>
  <c r="E51" i="38"/>
  <c r="F50" i="38"/>
  <c r="F51" i="38"/>
  <c r="F49" i="38"/>
  <c r="C17" i="11"/>
  <c r="D17" i="11"/>
  <c r="E17" i="11"/>
  <c r="F17" i="11"/>
  <c r="F19" i="11" s="1"/>
  <c r="C7" i="11"/>
  <c r="D7" i="11"/>
  <c r="E7" i="11"/>
  <c r="F7" i="11"/>
  <c r="F9" i="11" s="1"/>
  <c r="C12" i="11"/>
  <c r="D12" i="11"/>
  <c r="E12" i="11"/>
  <c r="F12" i="11"/>
  <c r="F13" i="11" s="1"/>
  <c r="G17" i="11"/>
  <c r="G19" i="11" s="1"/>
  <c r="G12" i="11"/>
  <c r="G7" i="11"/>
  <c r="G8" i="11" s="1"/>
  <c r="F52" i="38"/>
  <c r="E8" i="11" l="1"/>
  <c r="E9" i="11"/>
  <c r="E18" i="11"/>
  <c r="E19" i="11"/>
  <c r="D18" i="11"/>
  <c r="D19" i="11"/>
  <c r="C18" i="11"/>
  <c r="C19" i="11"/>
  <c r="C9" i="11"/>
  <c r="C8" i="11"/>
  <c r="G13" i="11"/>
  <c r="G14" i="11"/>
  <c r="C14" i="11"/>
  <c r="C13" i="11"/>
  <c r="D8" i="11"/>
  <c r="D9" i="11"/>
  <c r="E13" i="11"/>
  <c r="E14" i="11"/>
  <c r="D14" i="11"/>
  <c r="D13" i="11"/>
  <c r="F8" i="11"/>
  <c r="G18" i="11"/>
  <c r="F14" i="11"/>
  <c r="G9" i="11"/>
  <c r="F18" i="11"/>
  <c r="AT31" i="23"/>
  <c r="AF31" i="23"/>
  <c r="G20" i="11"/>
  <c r="G21" i="11"/>
  <c r="G22" i="11"/>
  <c r="E65" i="8"/>
  <c r="D65" i="8"/>
  <c r="AL55" i="18"/>
  <c r="AL58" i="18"/>
  <c r="AL60" i="18"/>
  <c r="AL61" i="18"/>
  <c r="AL62" i="18"/>
  <c r="AL63" i="18"/>
  <c r="AL53" i="18"/>
  <c r="AH14" i="18" s="1"/>
  <c r="AL29" i="18"/>
  <c r="AL31" i="18"/>
  <c r="AL32" i="18"/>
  <c r="AL34" i="18"/>
  <c r="AL35" i="18"/>
  <c r="AL37" i="18"/>
  <c r="AL27" i="18"/>
  <c r="AI51" i="18"/>
  <c r="AJ51" i="18"/>
  <c r="AK51" i="18"/>
  <c r="AH51" i="18"/>
  <c r="AK65" i="18"/>
  <c r="AJ65" i="18"/>
  <c r="AI65" i="18"/>
  <c r="AH65" i="18"/>
  <c r="AK64" i="18"/>
  <c r="AJ64" i="18"/>
  <c r="AI64" i="18"/>
  <c r="AH64" i="18"/>
  <c r="AK52" i="18"/>
  <c r="AJ52" i="18"/>
  <c r="AI52" i="18"/>
  <c r="AH52" i="18"/>
  <c r="AK39" i="18"/>
  <c r="AJ39" i="18"/>
  <c r="AI39" i="18"/>
  <c r="AK38" i="18"/>
  <c r="AJ38" i="18"/>
  <c r="AI38" i="18"/>
  <c r="AH38" i="18"/>
  <c r="AH21" i="18"/>
  <c r="I23" i="7"/>
  <c r="H29" i="32"/>
  <c r="H27" i="32"/>
  <c r="H26" i="32"/>
  <c r="H24" i="32"/>
  <c r="H22" i="32"/>
  <c r="H16" i="32"/>
  <c r="H10" i="32"/>
  <c r="P8" i="20"/>
  <c r="AG99" i="23"/>
  <c r="AH99" i="23"/>
  <c r="AI99" i="23"/>
  <c r="AJ99" i="23"/>
  <c r="AK99" i="23"/>
  <c r="AL99" i="23"/>
  <c r="AM99" i="23"/>
  <c r="AN99" i="23"/>
  <c r="AO99" i="23"/>
  <c r="AP99" i="23"/>
  <c r="AQ99" i="23"/>
  <c r="AR99" i="23"/>
  <c r="AG98" i="23"/>
  <c r="AH98" i="23"/>
  <c r="AI98" i="23"/>
  <c r="AJ98" i="23"/>
  <c r="AK98" i="23"/>
  <c r="AL98" i="23"/>
  <c r="AM98" i="23"/>
  <c r="AN98" i="23"/>
  <c r="AO98" i="23"/>
  <c r="AP98" i="23"/>
  <c r="AQ98" i="23"/>
  <c r="AR98" i="23"/>
  <c r="AG97" i="23"/>
  <c r="AH97" i="23"/>
  <c r="AI97" i="23"/>
  <c r="AJ97" i="23"/>
  <c r="AK97" i="23"/>
  <c r="AL97" i="23"/>
  <c r="AM97" i="23"/>
  <c r="AN97" i="23"/>
  <c r="AO97" i="23"/>
  <c r="AP97" i="23"/>
  <c r="AQ97" i="23"/>
  <c r="AR97" i="23"/>
  <c r="AG96" i="23"/>
  <c r="AH96" i="23"/>
  <c r="AI96" i="23"/>
  <c r="AJ96" i="23"/>
  <c r="AK96" i="23"/>
  <c r="AL96" i="23"/>
  <c r="AM96" i="23"/>
  <c r="AN96" i="23"/>
  <c r="AO96" i="23"/>
  <c r="AP96" i="23"/>
  <c r="AQ96" i="23"/>
  <c r="AR96" i="23"/>
  <c r="AG95" i="23"/>
  <c r="AH95" i="23"/>
  <c r="AI95" i="23"/>
  <c r="AJ95" i="23"/>
  <c r="AK95" i="23"/>
  <c r="AL95" i="23"/>
  <c r="AM95" i="23"/>
  <c r="AN95" i="23"/>
  <c r="AO95" i="23"/>
  <c r="AP95" i="23"/>
  <c r="AQ95" i="23"/>
  <c r="AR95" i="23"/>
  <c r="AG94" i="23"/>
  <c r="AH94" i="23"/>
  <c r="AI94" i="23"/>
  <c r="AJ94" i="23"/>
  <c r="AK94" i="23"/>
  <c r="AL94" i="23"/>
  <c r="AM94" i="23"/>
  <c r="AN94" i="23"/>
  <c r="AO94" i="23"/>
  <c r="AP94" i="23"/>
  <c r="AQ94" i="23"/>
  <c r="AR94" i="23"/>
  <c r="AG91" i="23"/>
  <c r="AH91" i="23"/>
  <c r="AI91" i="23"/>
  <c r="AJ91" i="23"/>
  <c r="AK91" i="23"/>
  <c r="AL91" i="23"/>
  <c r="AM91" i="23"/>
  <c r="AN91" i="23"/>
  <c r="AO91" i="23"/>
  <c r="AP91" i="23"/>
  <c r="AQ91" i="23"/>
  <c r="AR91" i="23"/>
  <c r="AG89" i="23"/>
  <c r="AH89" i="23"/>
  <c r="AI89" i="23"/>
  <c r="AJ89" i="23"/>
  <c r="AK89" i="23"/>
  <c r="AL89" i="23"/>
  <c r="AM89" i="23"/>
  <c r="AN89" i="23"/>
  <c r="AO89" i="23"/>
  <c r="AP89" i="23"/>
  <c r="AQ89" i="23"/>
  <c r="AR89" i="23"/>
  <c r="AG88" i="23"/>
  <c r="AH88" i="23"/>
  <c r="AI88" i="23"/>
  <c r="AJ88" i="23"/>
  <c r="AK88" i="23"/>
  <c r="AL88" i="23"/>
  <c r="AM88" i="23"/>
  <c r="AN88" i="23"/>
  <c r="AO88" i="23"/>
  <c r="AP88" i="23"/>
  <c r="AQ88" i="23"/>
  <c r="AR88" i="23"/>
  <c r="AG86" i="23"/>
  <c r="AH86" i="23"/>
  <c r="AI86" i="23"/>
  <c r="AJ86" i="23"/>
  <c r="AK86" i="23"/>
  <c r="AL86" i="23"/>
  <c r="AM86" i="23"/>
  <c r="AN86" i="23"/>
  <c r="AO86" i="23"/>
  <c r="AP86" i="23"/>
  <c r="AQ86" i="23"/>
  <c r="AR86" i="23"/>
  <c r="AG85" i="23"/>
  <c r="AH85" i="23"/>
  <c r="AI85" i="23"/>
  <c r="AJ85" i="23"/>
  <c r="AK85" i="23"/>
  <c r="AL85" i="23"/>
  <c r="AM85" i="23"/>
  <c r="AN85" i="23"/>
  <c r="AO85" i="23"/>
  <c r="AP85" i="23"/>
  <c r="AQ85" i="23"/>
  <c r="AR85" i="23"/>
  <c r="AG84" i="23"/>
  <c r="AH84" i="23"/>
  <c r="AI84" i="23"/>
  <c r="AJ84" i="23"/>
  <c r="AK84" i="23"/>
  <c r="AL84" i="23"/>
  <c r="AM84" i="23"/>
  <c r="AN84" i="23"/>
  <c r="AO84" i="23"/>
  <c r="AP84" i="23"/>
  <c r="AQ84" i="23"/>
  <c r="AR84" i="23"/>
  <c r="AG81" i="23"/>
  <c r="AH81" i="23"/>
  <c r="AI81" i="23"/>
  <c r="AJ81" i="23"/>
  <c r="AK81" i="23"/>
  <c r="AL81" i="23"/>
  <c r="AM81" i="23"/>
  <c r="AN81" i="23"/>
  <c r="AO81" i="23"/>
  <c r="AP81" i="23"/>
  <c r="AQ81" i="23"/>
  <c r="AR81" i="23"/>
  <c r="AG80" i="23"/>
  <c r="AH80" i="23"/>
  <c r="AI80" i="23"/>
  <c r="AJ80" i="23"/>
  <c r="AK80" i="23"/>
  <c r="AL80" i="23"/>
  <c r="AM80" i="23"/>
  <c r="AN80" i="23"/>
  <c r="AO80" i="23"/>
  <c r="AP80" i="23"/>
  <c r="AQ80" i="23"/>
  <c r="AR80" i="23"/>
  <c r="N80" i="23"/>
  <c r="M80" i="23"/>
  <c r="L80" i="23"/>
  <c r="K80" i="23"/>
  <c r="J80" i="23"/>
  <c r="I80" i="23"/>
  <c r="H80" i="23"/>
  <c r="N81" i="23"/>
  <c r="M81" i="23"/>
  <c r="L81" i="23"/>
  <c r="K81" i="23"/>
  <c r="J81" i="23"/>
  <c r="I81" i="23"/>
  <c r="H81" i="23"/>
  <c r="N84" i="23"/>
  <c r="M84" i="23"/>
  <c r="L84" i="23"/>
  <c r="K84" i="23"/>
  <c r="J84" i="23"/>
  <c r="I84" i="23"/>
  <c r="H84" i="23"/>
  <c r="N85" i="23"/>
  <c r="M85" i="23"/>
  <c r="L85" i="23"/>
  <c r="K85" i="23"/>
  <c r="J85" i="23"/>
  <c r="I85" i="23"/>
  <c r="H85" i="23"/>
  <c r="N86" i="23"/>
  <c r="M86" i="23"/>
  <c r="L86" i="23"/>
  <c r="K86" i="23"/>
  <c r="J86" i="23"/>
  <c r="I86" i="23"/>
  <c r="H86" i="23"/>
  <c r="N88" i="23"/>
  <c r="M88" i="23"/>
  <c r="L88" i="23"/>
  <c r="K88" i="23"/>
  <c r="J88" i="23"/>
  <c r="I88" i="23"/>
  <c r="H88" i="23"/>
  <c r="N89" i="23"/>
  <c r="M89" i="23"/>
  <c r="L89" i="23"/>
  <c r="K89" i="23"/>
  <c r="J89" i="23"/>
  <c r="I89" i="23"/>
  <c r="H89" i="23"/>
  <c r="N91" i="23"/>
  <c r="M91" i="23"/>
  <c r="L91" i="23"/>
  <c r="K91" i="23"/>
  <c r="J91" i="23"/>
  <c r="I91" i="23"/>
  <c r="H91" i="23"/>
  <c r="N94" i="23"/>
  <c r="M94" i="23"/>
  <c r="L94" i="23"/>
  <c r="K94" i="23"/>
  <c r="J94" i="23"/>
  <c r="I94" i="23"/>
  <c r="H94" i="23"/>
  <c r="N95" i="23"/>
  <c r="M95" i="23"/>
  <c r="L95" i="23"/>
  <c r="K95" i="23"/>
  <c r="J95" i="23"/>
  <c r="I95" i="23"/>
  <c r="H95" i="23"/>
  <c r="N96" i="23"/>
  <c r="M96" i="23"/>
  <c r="L96" i="23"/>
  <c r="K96" i="23"/>
  <c r="J96" i="23"/>
  <c r="I96" i="23"/>
  <c r="H96" i="23"/>
  <c r="N97" i="23"/>
  <c r="M97" i="23"/>
  <c r="L97" i="23"/>
  <c r="K97" i="23"/>
  <c r="J97" i="23"/>
  <c r="I97" i="23"/>
  <c r="H97" i="23"/>
  <c r="N98" i="23"/>
  <c r="M98" i="23"/>
  <c r="L98" i="23"/>
  <c r="K98" i="23"/>
  <c r="J98" i="23"/>
  <c r="I98" i="23"/>
  <c r="H98" i="23"/>
  <c r="N99" i="23"/>
  <c r="M99" i="23"/>
  <c r="L99" i="23"/>
  <c r="K99" i="23"/>
  <c r="J99" i="23"/>
  <c r="I99" i="23"/>
  <c r="H99" i="23"/>
  <c r="C22" i="11"/>
  <c r="D22" i="11"/>
  <c r="E22" i="11"/>
  <c r="Z64" i="18"/>
  <c r="AA64" i="18"/>
  <c r="Y64" i="18"/>
  <c r="X64" i="18"/>
  <c r="H28" i="32" l="1"/>
  <c r="AH4" i="18"/>
  <c r="AH19" i="18" s="1"/>
  <c r="AL38" i="18"/>
  <c r="AH7" i="18" s="1"/>
  <c r="AL39" i="18"/>
  <c r="H30" i="32"/>
  <c r="AL64" i="18"/>
  <c r="AH17" i="18" s="1"/>
  <c r="P42" i="23"/>
  <c r="P31" i="23"/>
  <c r="P7" i="23"/>
  <c r="P67" i="23"/>
  <c r="P57" i="23"/>
  <c r="P70" i="23"/>
  <c r="P22" i="23"/>
  <c r="P46" i="23"/>
  <c r="P17" i="23"/>
  <c r="P21" i="23"/>
  <c r="P32" i="23"/>
  <c r="P65" i="23"/>
  <c r="P75" i="23"/>
  <c r="P11" i="23"/>
  <c r="P45" i="23"/>
  <c r="P74" i="23"/>
  <c r="P56" i="23"/>
  <c r="P10" i="23"/>
  <c r="P50" i="23"/>
  <c r="P73" i="23"/>
  <c r="P25" i="23"/>
  <c r="P49" i="23"/>
  <c r="P72" i="23"/>
  <c r="P24" i="23"/>
  <c r="P6" i="23"/>
  <c r="P48" i="23"/>
  <c r="P71" i="23"/>
  <c r="P23" i="23"/>
  <c r="P47" i="23"/>
  <c r="P20" i="23"/>
  <c r="P64" i="23"/>
  <c r="P40" i="23"/>
  <c r="P35" i="23"/>
  <c r="P62" i="23"/>
  <c r="P15" i="23"/>
  <c r="P39" i="23"/>
  <c r="P61" i="23"/>
  <c r="P14" i="23"/>
  <c r="P37" i="23"/>
  <c r="P60" i="23"/>
  <c r="P66" i="23"/>
  <c r="P12" i="23"/>
  <c r="P36" i="23"/>
  <c r="AT6" i="23"/>
  <c r="AF50" i="23"/>
  <c r="AF46" i="23"/>
  <c r="AF35" i="23"/>
  <c r="AF40" i="23"/>
  <c r="AF49" i="23"/>
  <c r="AF48" i="23"/>
  <c r="AF47" i="23"/>
  <c r="AF42" i="23"/>
  <c r="AF39" i="23"/>
  <c r="AF32" i="23"/>
  <c r="AF37" i="23"/>
  <c r="AF36" i="23"/>
  <c r="AF45" i="23"/>
  <c r="O95" i="23"/>
  <c r="AT61" i="23"/>
  <c r="AT45" i="23"/>
  <c r="AT56" i="23"/>
  <c r="AT7" i="23"/>
  <c r="AT32" i="23"/>
  <c r="AT73" i="23"/>
  <c r="AT25" i="23"/>
  <c r="AT74" i="23"/>
  <c r="AT42" i="23"/>
  <c r="AT50" i="23"/>
  <c r="AT64" i="23"/>
  <c r="AT49" i="23"/>
  <c r="AT14" i="23"/>
  <c r="AT17" i="23"/>
  <c r="AS98" i="23"/>
  <c r="AT24" i="23"/>
  <c r="AT35" i="23"/>
  <c r="AT41" i="23"/>
  <c r="AT40" i="23"/>
  <c r="AT75" i="23"/>
  <c r="AT39" i="23"/>
  <c r="AT67" i="23"/>
  <c r="AT70" i="23"/>
  <c r="AT47" i="23"/>
  <c r="AT21" i="23"/>
  <c r="AT22" i="23"/>
  <c r="AT20" i="23"/>
  <c r="AT72" i="23"/>
  <c r="AT57" i="23"/>
  <c r="AT37" i="23"/>
  <c r="AT62" i="23"/>
  <c r="AT10" i="23"/>
  <c r="AT15" i="23"/>
  <c r="AT16" i="23"/>
  <c r="AT12" i="23"/>
  <c r="AT11" i="23"/>
  <c r="AT48" i="23"/>
  <c r="AT71" i="23"/>
  <c r="AT46" i="23"/>
  <c r="AT23" i="23"/>
  <c r="AT60" i="23"/>
  <c r="AT66" i="23"/>
  <c r="AT65" i="23"/>
  <c r="AT36" i="23"/>
  <c r="AL74" i="18"/>
  <c r="AL72" i="18"/>
  <c r="AL71" i="18"/>
  <c r="AL70" i="18"/>
  <c r="AL69" i="18"/>
  <c r="AL67" i="18"/>
  <c r="AK78" i="18"/>
  <c r="AJ78" i="18"/>
  <c r="AI78" i="18"/>
  <c r="O89" i="23"/>
  <c r="O88" i="23"/>
  <c r="O94" i="23"/>
  <c r="O91" i="23"/>
  <c r="AS97" i="23"/>
  <c r="AS80" i="23"/>
  <c r="AS89" i="23"/>
  <c r="AS81" i="23"/>
  <c r="AS88" i="23"/>
  <c r="G23" i="11"/>
  <c r="G24" i="11"/>
  <c r="AL68" i="18"/>
  <c r="AL52" i="18"/>
  <c r="AH10" i="18" s="1"/>
  <c r="AL73" i="18"/>
  <c r="AL66" i="18"/>
  <c r="AL76" i="18"/>
  <c r="AJ77" i="18"/>
  <c r="AK77" i="18"/>
  <c r="AH77" i="18"/>
  <c r="AI77" i="18"/>
  <c r="AH78" i="18"/>
  <c r="AL65" i="18"/>
  <c r="AS94" i="23"/>
  <c r="AS96" i="23"/>
  <c r="AS99" i="23"/>
  <c r="AS95" i="23"/>
  <c r="AS91" i="23"/>
  <c r="AS84" i="23"/>
  <c r="AS85" i="23"/>
  <c r="AS86" i="23"/>
  <c r="O99" i="23"/>
  <c r="O81" i="23"/>
  <c r="O98" i="23"/>
  <c r="O80" i="23"/>
  <c r="O86" i="23"/>
  <c r="O96" i="23"/>
  <c r="O85" i="23"/>
  <c r="O84" i="23"/>
  <c r="O97" i="23"/>
  <c r="AH15" i="18" l="1"/>
  <c r="AH5" i="18"/>
  <c r="AH18" i="18"/>
  <c r="AL78" i="18"/>
  <c r="AB39" i="18" l="1"/>
  <c r="E58" i="38"/>
  <c r="D58" i="38"/>
  <c r="H45" i="21"/>
  <c r="H51" i="21"/>
  <c r="H50" i="21"/>
  <c r="H41" i="21"/>
  <c r="H42" i="21"/>
  <c r="H40" i="21"/>
  <c r="D16" i="32" l="1"/>
  <c r="F16" i="32"/>
  <c r="H23" i="7" l="1"/>
  <c r="C63" i="38" l="1"/>
  <c r="D63" i="38"/>
  <c r="E63" i="38"/>
  <c r="C62" i="38"/>
  <c r="D62" i="38"/>
  <c r="E62" i="38"/>
  <c r="C61" i="38"/>
  <c r="C60" i="38"/>
  <c r="D60" i="38"/>
  <c r="E60" i="38"/>
  <c r="C59" i="38"/>
  <c r="D59" i="38"/>
  <c r="E59" i="38"/>
  <c r="F20" i="11" l="1"/>
  <c r="AB61" i="18" l="1"/>
  <c r="AB62" i="18"/>
  <c r="AB63" i="18"/>
  <c r="AB60" i="18"/>
  <c r="AB56" i="18"/>
  <c r="AB57" i="18"/>
  <c r="AB55" i="18"/>
  <c r="AA65" i="18"/>
  <c r="AB64" i="18" l="1"/>
  <c r="X18" i="18" s="1"/>
  <c r="AB65" i="18"/>
  <c r="AA39" i="18"/>
  <c r="X39" i="18"/>
  <c r="Y39" i="18"/>
  <c r="Z39" i="18"/>
  <c r="D23" i="7"/>
  <c r="E23" i="7"/>
  <c r="G23" i="7"/>
  <c r="X17" i="18" l="1"/>
  <c r="AB77" i="18"/>
  <c r="S99" i="23"/>
  <c r="T99" i="23"/>
  <c r="U99" i="23"/>
  <c r="V99" i="23"/>
  <c r="W99" i="23"/>
  <c r="X99" i="23"/>
  <c r="Y99" i="23"/>
  <c r="Z99" i="23"/>
  <c r="AA99" i="23"/>
  <c r="AB99" i="23"/>
  <c r="AC99" i="23"/>
  <c r="AD99" i="23"/>
  <c r="S98" i="23"/>
  <c r="T98" i="23"/>
  <c r="U98" i="23"/>
  <c r="V98" i="23"/>
  <c r="W98" i="23"/>
  <c r="X98" i="23"/>
  <c r="Y98" i="23"/>
  <c r="Z98" i="23"/>
  <c r="AA98" i="23"/>
  <c r="AB98" i="23"/>
  <c r="AC98" i="23"/>
  <c r="AD98" i="23"/>
  <c r="S97" i="23"/>
  <c r="T97" i="23"/>
  <c r="U97" i="23"/>
  <c r="V97" i="23"/>
  <c r="W97" i="23"/>
  <c r="X97" i="23"/>
  <c r="Y97" i="23"/>
  <c r="Z97" i="23"/>
  <c r="AA97" i="23"/>
  <c r="AB97" i="23"/>
  <c r="AC97" i="23"/>
  <c r="AD97" i="23"/>
  <c r="S96" i="23"/>
  <c r="T96" i="23"/>
  <c r="U96" i="23"/>
  <c r="V96" i="23"/>
  <c r="W96" i="23"/>
  <c r="X96" i="23"/>
  <c r="Y96" i="23"/>
  <c r="Z96" i="23"/>
  <c r="AA96" i="23"/>
  <c r="AB96" i="23"/>
  <c r="AC96" i="23"/>
  <c r="AD96" i="23"/>
  <c r="S95" i="23"/>
  <c r="T95" i="23"/>
  <c r="U95" i="23"/>
  <c r="V95" i="23"/>
  <c r="W95" i="23"/>
  <c r="X95" i="23"/>
  <c r="Y95" i="23"/>
  <c r="Z95" i="23"/>
  <c r="AA95" i="23"/>
  <c r="AB95" i="23"/>
  <c r="AC95" i="23"/>
  <c r="AD95" i="23"/>
  <c r="S94" i="23"/>
  <c r="T94" i="23"/>
  <c r="U94" i="23"/>
  <c r="V94" i="23"/>
  <c r="W94" i="23"/>
  <c r="X94" i="23"/>
  <c r="Y94" i="23"/>
  <c r="Z94" i="23"/>
  <c r="AA94" i="23"/>
  <c r="AB94" i="23"/>
  <c r="AC94" i="23"/>
  <c r="AD94" i="23"/>
  <c r="S91" i="23"/>
  <c r="T91" i="23"/>
  <c r="U91" i="23"/>
  <c r="V91" i="23"/>
  <c r="W91" i="23"/>
  <c r="X91" i="23"/>
  <c r="Y91" i="23"/>
  <c r="Z91" i="23"/>
  <c r="AA91" i="23"/>
  <c r="AB91" i="23"/>
  <c r="AC91" i="23"/>
  <c r="AD91" i="23"/>
  <c r="S89" i="23"/>
  <c r="T89" i="23"/>
  <c r="U89" i="23"/>
  <c r="V89" i="23"/>
  <c r="W89" i="23"/>
  <c r="X89" i="23"/>
  <c r="Y89" i="23"/>
  <c r="Z89" i="23"/>
  <c r="AA89" i="23"/>
  <c r="AB89" i="23"/>
  <c r="AC89" i="23"/>
  <c r="AD89" i="23"/>
  <c r="S88" i="23"/>
  <c r="T88" i="23"/>
  <c r="U88" i="23"/>
  <c r="V88" i="23"/>
  <c r="W88" i="23"/>
  <c r="X88" i="23"/>
  <c r="Y88" i="23"/>
  <c r="Z88" i="23"/>
  <c r="AA88" i="23"/>
  <c r="AB88" i="23"/>
  <c r="AC88" i="23"/>
  <c r="AD88" i="23"/>
  <c r="S86" i="23"/>
  <c r="T86" i="23"/>
  <c r="U86" i="23"/>
  <c r="V86" i="23"/>
  <c r="W86" i="23"/>
  <c r="X86" i="23"/>
  <c r="Y86" i="23"/>
  <c r="Z86" i="23"/>
  <c r="AA86" i="23"/>
  <c r="AB86" i="23"/>
  <c r="AC86" i="23"/>
  <c r="S85" i="23"/>
  <c r="T85" i="23"/>
  <c r="U85" i="23"/>
  <c r="V85" i="23"/>
  <c r="W85" i="23"/>
  <c r="X85" i="23"/>
  <c r="Y85" i="23"/>
  <c r="Z85" i="23"/>
  <c r="AA85" i="23"/>
  <c r="AB85" i="23"/>
  <c r="AC85" i="23"/>
  <c r="AD85" i="23"/>
  <c r="S84" i="23"/>
  <c r="T84" i="23"/>
  <c r="U84" i="23"/>
  <c r="V84" i="23"/>
  <c r="W84" i="23"/>
  <c r="X84" i="23"/>
  <c r="Y84" i="23"/>
  <c r="Z84" i="23"/>
  <c r="AA84" i="23"/>
  <c r="AB84" i="23"/>
  <c r="AC84" i="23"/>
  <c r="AD84" i="23"/>
  <c r="S81" i="23"/>
  <c r="T81" i="23"/>
  <c r="U81" i="23"/>
  <c r="V81" i="23"/>
  <c r="W81" i="23"/>
  <c r="X81" i="23"/>
  <c r="Y81" i="23"/>
  <c r="Z81" i="23"/>
  <c r="AA81" i="23"/>
  <c r="AB81" i="23"/>
  <c r="AC81" i="23"/>
  <c r="AD81" i="23"/>
  <c r="S80" i="23"/>
  <c r="T80" i="23"/>
  <c r="U80" i="23"/>
  <c r="V80" i="23"/>
  <c r="W80" i="23"/>
  <c r="X80" i="23"/>
  <c r="Y80" i="23"/>
  <c r="Z80" i="23"/>
  <c r="AA80" i="23"/>
  <c r="AB80" i="23"/>
  <c r="AC80" i="23"/>
  <c r="AD80" i="23"/>
  <c r="C21" i="11"/>
  <c r="D21" i="11"/>
  <c r="E21" i="11"/>
  <c r="C20" i="11"/>
  <c r="D20" i="11"/>
  <c r="E20" i="11"/>
  <c r="F21" i="11"/>
  <c r="Y38" i="18"/>
  <c r="Z38" i="18"/>
  <c r="AA38" i="18"/>
  <c r="X38" i="18"/>
  <c r="E54" i="38"/>
  <c r="C58" i="38"/>
  <c r="D52" i="38"/>
  <c r="D57" i="38"/>
  <c r="D54" i="38"/>
  <c r="E52" i="38"/>
  <c r="C52" i="38"/>
  <c r="D24" i="11" l="1"/>
  <c r="D23" i="11"/>
  <c r="E24" i="11"/>
  <c r="E23" i="11"/>
  <c r="C23" i="11"/>
  <c r="C24" i="11"/>
  <c r="AF56" i="23"/>
  <c r="AF6" i="23"/>
  <c r="AF23" i="23"/>
  <c r="AF71" i="23"/>
  <c r="AF65" i="23"/>
  <c r="AF24" i="23"/>
  <c r="AF16" i="23"/>
  <c r="AF10" i="23"/>
  <c r="AF75" i="23"/>
  <c r="AF66" i="23"/>
  <c r="AF60" i="23"/>
  <c r="AF14" i="23"/>
  <c r="AF15" i="23"/>
  <c r="AF62" i="23"/>
  <c r="AF73" i="23"/>
  <c r="AF12" i="23"/>
  <c r="AF61" i="23"/>
  <c r="AF17" i="23"/>
  <c r="AF64" i="23"/>
  <c r="AF7" i="23"/>
  <c r="AF74" i="23"/>
  <c r="AF11" i="23"/>
  <c r="AF20" i="23"/>
  <c r="AF21" i="23"/>
  <c r="AF72" i="23"/>
  <c r="AF25" i="23"/>
  <c r="AF57" i="23"/>
  <c r="AF67" i="23"/>
  <c r="AF22" i="23"/>
  <c r="AF70" i="23"/>
  <c r="AE80" i="23"/>
  <c r="AE81" i="23"/>
  <c r="AE99" i="23"/>
  <c r="AE88" i="23"/>
  <c r="AE89" i="23"/>
  <c r="AE91" i="23"/>
  <c r="AE94" i="23"/>
  <c r="AE86" i="23"/>
  <c r="AE98" i="23"/>
  <c r="AE95" i="23"/>
  <c r="AE85" i="23"/>
  <c r="AE97" i="23"/>
  <c r="AE84" i="23"/>
  <c r="AE96" i="23"/>
  <c r="X52" i="18" l="1"/>
  <c r="Y52" i="18"/>
  <c r="Z52" i="18"/>
  <c r="AA52" i="18"/>
  <c r="X65" i="18"/>
  <c r="Y65" i="18"/>
  <c r="Z65" i="18"/>
  <c r="AB52" i="18"/>
  <c r="X16" i="18"/>
  <c r="G24" i="32"/>
  <c r="G16" i="32"/>
  <c r="G22" i="32"/>
  <c r="X14" i="18" l="1"/>
  <c r="X19" i="18" s="1"/>
  <c r="F22" i="11"/>
  <c r="G27" i="32"/>
  <c r="G29" i="32"/>
  <c r="G26" i="32"/>
  <c r="G25" i="32"/>
  <c r="M8" i="20"/>
  <c r="E73" i="8"/>
  <c r="D73" i="8"/>
  <c r="E64" i="8"/>
  <c r="D64" i="8"/>
  <c r="X67" i="18"/>
  <c r="Y67" i="18"/>
  <c r="Z67" i="18"/>
  <c r="AA67" i="18"/>
  <c r="AB67" i="18"/>
  <c r="X68" i="18"/>
  <c r="Y68" i="18"/>
  <c r="Z68" i="18"/>
  <c r="AA68" i="18"/>
  <c r="AB68" i="18"/>
  <c r="X69" i="18"/>
  <c r="Y69" i="18"/>
  <c r="Z69" i="18"/>
  <c r="AA69" i="18"/>
  <c r="AB69" i="18"/>
  <c r="X70" i="18"/>
  <c r="Y70" i="18"/>
  <c r="Z70" i="18"/>
  <c r="AA70" i="18"/>
  <c r="AB70" i="18"/>
  <c r="X71" i="18"/>
  <c r="Y71" i="18"/>
  <c r="Z71" i="18"/>
  <c r="AA71" i="18"/>
  <c r="AB71" i="18"/>
  <c r="X72" i="18"/>
  <c r="Y72" i="18"/>
  <c r="Z72" i="18"/>
  <c r="AA72" i="18"/>
  <c r="AB72" i="18"/>
  <c r="X73" i="18"/>
  <c r="Y73" i="18"/>
  <c r="Z73" i="18"/>
  <c r="AA73" i="18"/>
  <c r="AB73" i="18"/>
  <c r="X74" i="18"/>
  <c r="Y74" i="18"/>
  <c r="Z74" i="18"/>
  <c r="AA74" i="18"/>
  <c r="AB74" i="18"/>
  <c r="X75" i="18"/>
  <c r="Y75" i="18"/>
  <c r="Z75" i="18"/>
  <c r="AA75" i="18"/>
  <c r="AB75" i="18"/>
  <c r="X76" i="18"/>
  <c r="Y76" i="18"/>
  <c r="Z76" i="18"/>
  <c r="AA76" i="18"/>
  <c r="AB76" i="18"/>
  <c r="X77" i="18"/>
  <c r="Y77" i="18"/>
  <c r="Z77" i="18"/>
  <c r="AA77" i="18"/>
  <c r="X78" i="18"/>
  <c r="Y78" i="18"/>
  <c r="Z78" i="18"/>
  <c r="AA78" i="18"/>
  <c r="AB78" i="18"/>
  <c r="X20" i="18" s="1"/>
  <c r="Y66" i="18"/>
  <c r="Z66" i="18"/>
  <c r="AA66" i="18"/>
  <c r="AB66" i="18"/>
  <c r="X66" i="18"/>
  <c r="X21" i="18"/>
  <c r="W78" i="18"/>
  <c r="V78" i="18"/>
  <c r="U78" i="18"/>
  <c r="T78" i="18"/>
  <c r="S78" i="18"/>
  <c r="W77" i="18"/>
  <c r="V77" i="18"/>
  <c r="U77" i="18"/>
  <c r="T77" i="18"/>
  <c r="S77" i="18"/>
  <c r="W76" i="18"/>
  <c r="V76" i="18"/>
  <c r="U76" i="18"/>
  <c r="T76" i="18"/>
  <c r="S76" i="18"/>
  <c r="W75" i="18"/>
  <c r="V75" i="18"/>
  <c r="U75" i="18"/>
  <c r="T75" i="18"/>
  <c r="S75" i="18"/>
  <c r="W74" i="18"/>
  <c r="V74" i="18"/>
  <c r="U74" i="18"/>
  <c r="T74" i="18"/>
  <c r="S74" i="18"/>
  <c r="W73" i="18"/>
  <c r="V73" i="18"/>
  <c r="U73" i="18"/>
  <c r="T73" i="18"/>
  <c r="S73" i="18"/>
  <c r="W72" i="18"/>
  <c r="V72" i="18"/>
  <c r="U72" i="18"/>
  <c r="T72" i="18"/>
  <c r="S72" i="18"/>
  <c r="W71" i="18"/>
  <c r="V71" i="18"/>
  <c r="U71" i="18"/>
  <c r="T71" i="18"/>
  <c r="S71" i="18"/>
  <c r="W70" i="18"/>
  <c r="V70" i="18"/>
  <c r="U70" i="18"/>
  <c r="T70" i="18"/>
  <c r="S70" i="18"/>
  <c r="W69" i="18"/>
  <c r="V69" i="18"/>
  <c r="U69" i="18"/>
  <c r="T69" i="18"/>
  <c r="S69" i="18"/>
  <c r="W68" i="18"/>
  <c r="V68" i="18"/>
  <c r="U68" i="18"/>
  <c r="T68" i="18"/>
  <c r="S68" i="18"/>
  <c r="W67" i="18"/>
  <c r="V67" i="18"/>
  <c r="U67" i="18"/>
  <c r="T67" i="18"/>
  <c r="S67" i="18"/>
  <c r="W66" i="18"/>
  <c r="V66" i="18"/>
  <c r="U66" i="18"/>
  <c r="T66" i="18"/>
  <c r="S66" i="18"/>
  <c r="F29" i="32"/>
  <c r="F24" i="32"/>
  <c r="F22" i="32"/>
  <c r="F10" i="32"/>
  <c r="S15" i="18" l="1"/>
  <c r="S23" i="18"/>
  <c r="X23" i="18"/>
  <c r="S22" i="18"/>
  <c r="X22" i="18"/>
  <c r="F23" i="11"/>
  <c r="F24" i="11"/>
  <c r="G28" i="32"/>
  <c r="G30" i="32"/>
  <c r="F30" i="32"/>
  <c r="D27" i="32"/>
  <c r="D26" i="32"/>
  <c r="E25" i="32"/>
  <c r="D25" i="32"/>
  <c r="D22" i="32"/>
  <c r="D10" i="32"/>
  <c r="D28" i="32" l="1"/>
  <c r="U43" i="9" l="1"/>
  <c r="T43" i="9"/>
  <c r="S43" i="9"/>
  <c r="R43" i="9"/>
  <c r="Q43" i="9"/>
  <c r="P43" i="9"/>
  <c r="U42" i="9"/>
  <c r="T42" i="9"/>
  <c r="S42" i="9"/>
  <c r="R42" i="9"/>
  <c r="Q42" i="9"/>
  <c r="P42" i="9"/>
  <c r="J8" i="20"/>
  <c r="V43" i="9" l="1"/>
  <c r="V42" i="9"/>
  <c r="P45" i="9"/>
  <c r="P44" i="9"/>
  <c r="U44" i="9"/>
  <c r="R45" i="9"/>
  <c r="Q44" i="9"/>
  <c r="S45" i="9"/>
  <c r="R44" i="9"/>
  <c r="T45" i="9"/>
  <c r="T44" i="9"/>
  <c r="Q45" i="9"/>
  <c r="S44" i="9"/>
  <c r="U45" i="9"/>
  <c r="G80" i="23"/>
  <c r="F80" i="23"/>
  <c r="E80" i="23"/>
  <c r="D80" i="23"/>
  <c r="G81" i="23"/>
  <c r="F81" i="23"/>
  <c r="E81" i="23"/>
  <c r="D81" i="23"/>
  <c r="G84" i="23"/>
  <c r="F84" i="23"/>
  <c r="E84" i="23"/>
  <c r="D84" i="23"/>
  <c r="G85" i="23"/>
  <c r="F85" i="23"/>
  <c r="E85" i="23"/>
  <c r="D85" i="23"/>
  <c r="G86" i="23"/>
  <c r="F86" i="23"/>
  <c r="E86" i="23"/>
  <c r="D86" i="23"/>
  <c r="G88" i="23"/>
  <c r="F88" i="23"/>
  <c r="E88" i="23"/>
  <c r="D88" i="23"/>
  <c r="G89" i="23"/>
  <c r="F89" i="23"/>
  <c r="E89" i="23"/>
  <c r="D89" i="23"/>
  <c r="G91" i="23"/>
  <c r="F91" i="23"/>
  <c r="E91" i="23"/>
  <c r="D91" i="23"/>
  <c r="G94" i="23"/>
  <c r="F94" i="23"/>
  <c r="E94" i="23"/>
  <c r="D94" i="23"/>
  <c r="G95" i="23"/>
  <c r="F95" i="23"/>
  <c r="E95" i="23"/>
  <c r="D95" i="23"/>
  <c r="G96" i="23"/>
  <c r="F96" i="23"/>
  <c r="E96" i="23"/>
  <c r="D96" i="23"/>
  <c r="G97" i="23"/>
  <c r="F97" i="23"/>
  <c r="E97" i="23"/>
  <c r="D97" i="23"/>
  <c r="G98" i="23"/>
  <c r="F98" i="23"/>
  <c r="E98" i="23"/>
  <c r="D98" i="23"/>
  <c r="G99" i="23"/>
  <c r="F99" i="23"/>
  <c r="E99" i="23"/>
  <c r="D99" i="23"/>
  <c r="D8" i="20" l="1"/>
  <c r="G8" i="20"/>
  <c r="O66" i="18" l="1"/>
  <c r="P66" i="18"/>
  <c r="Q66" i="18"/>
  <c r="R66" i="18"/>
  <c r="O67" i="18"/>
  <c r="P67" i="18"/>
  <c r="Q67" i="18"/>
  <c r="R67" i="18"/>
  <c r="O68" i="18"/>
  <c r="P68" i="18"/>
  <c r="Q68" i="18"/>
  <c r="R68" i="18"/>
  <c r="O69" i="18"/>
  <c r="P69" i="18"/>
  <c r="Q69" i="18"/>
  <c r="R69" i="18"/>
  <c r="O70" i="18"/>
  <c r="P70" i="18"/>
  <c r="Q70" i="18"/>
  <c r="R70" i="18"/>
  <c r="O71" i="18"/>
  <c r="P71" i="18"/>
  <c r="Q71" i="18"/>
  <c r="R71" i="18"/>
  <c r="O72" i="18"/>
  <c r="P72" i="18"/>
  <c r="Q72" i="18"/>
  <c r="R72" i="18"/>
  <c r="O73" i="18"/>
  <c r="P73" i="18"/>
  <c r="Q73" i="18"/>
  <c r="R73" i="18"/>
  <c r="O74" i="18"/>
  <c r="P74" i="18"/>
  <c r="Q74" i="18"/>
  <c r="R74" i="18"/>
  <c r="O75" i="18"/>
  <c r="P75" i="18"/>
  <c r="Q75" i="18"/>
  <c r="R75" i="18"/>
  <c r="O76" i="18"/>
  <c r="P76" i="18"/>
  <c r="Q76" i="18"/>
  <c r="R76" i="18"/>
  <c r="O77" i="18"/>
  <c r="P77" i="18"/>
  <c r="Q77" i="18"/>
  <c r="O78" i="18"/>
  <c r="P78" i="18"/>
  <c r="Q78" i="18"/>
  <c r="R78" i="18"/>
  <c r="N67" i="18"/>
  <c r="N68" i="18"/>
  <c r="N69" i="18"/>
  <c r="N70" i="18"/>
  <c r="N71" i="18"/>
  <c r="N72" i="18"/>
  <c r="N73" i="18"/>
  <c r="N74" i="18"/>
  <c r="N75" i="18"/>
  <c r="N76" i="18"/>
  <c r="N77" i="18"/>
  <c r="N78" i="18"/>
  <c r="N66" i="18"/>
  <c r="O43" i="9" l="1"/>
  <c r="N43" i="9"/>
  <c r="M43" i="9"/>
  <c r="L43" i="9"/>
  <c r="K43" i="9"/>
  <c r="J43" i="9"/>
  <c r="O42" i="9"/>
  <c r="N42" i="9"/>
  <c r="M42" i="9"/>
  <c r="L42" i="9"/>
  <c r="K42" i="9"/>
  <c r="J42" i="9"/>
  <c r="O45" i="9" l="1"/>
  <c r="O44" i="9"/>
  <c r="M44" i="9"/>
  <c r="N44" i="9"/>
  <c r="J45" i="9"/>
  <c r="K45" i="9"/>
  <c r="J44" i="9"/>
  <c r="L45" i="9"/>
  <c r="K44" i="9"/>
  <c r="M45" i="9"/>
  <c r="L44" i="9"/>
  <c r="N45" i="9"/>
  <c r="F23" i="7"/>
  <c r="E22" i="4"/>
  <c r="E21" i="4"/>
  <c r="E23" i="4" l="1"/>
  <c r="AL75" i="18" l="1"/>
  <c r="AL77" i="18" l="1"/>
  <c r="AH22" i="18" s="1"/>
  <c r="AH8" i="18"/>
  <c r="R77" i="18"/>
  <c r="N13" i="18"/>
  <c r="AH20" i="18" l="1"/>
  <c r="AH23" i="18"/>
  <c r="N23" i="18"/>
  <c r="N22" i="18"/>
</calcChain>
</file>

<file path=xl/sharedStrings.xml><?xml version="1.0" encoding="utf-8"?>
<sst xmlns="http://schemas.openxmlformats.org/spreadsheetml/2006/main" count="4798" uniqueCount="646">
  <si>
    <t>Manchester Airport Group GRI Content Index 2025/26</t>
  </si>
  <si>
    <r>
      <t>Manchester Airport Group (MAG) presents its reporting against the Global Reporting Initiative (GRI). This provides a structure to our Sustainability reporting and provides information and data for topics that are material to our operations and sites. MAG has reported in accordance with the GRI Universal Standards 2021 for the period 1</t>
    </r>
    <r>
      <rPr>
        <vertAlign val="superscript"/>
        <sz val="11"/>
        <color rgb="FF000000"/>
        <rFont val="Futura Lt BT"/>
        <family val="2"/>
      </rPr>
      <t>st</t>
    </r>
    <r>
      <rPr>
        <sz val="11"/>
        <color rgb="FF000000"/>
        <rFont val="Futura Lt BT"/>
        <family val="2"/>
      </rPr>
      <t xml:space="preserve"> April 2025 - 31</t>
    </r>
    <r>
      <rPr>
        <vertAlign val="superscript"/>
        <sz val="11"/>
        <color rgb="FF000000"/>
        <rFont val="Futura Lt BT"/>
        <family val="2"/>
      </rPr>
      <t>st</t>
    </r>
    <r>
      <rPr>
        <sz val="11"/>
        <color rgb="FF000000"/>
        <rFont val="Futura Lt BT"/>
        <family val="2"/>
      </rPr>
      <t xml:space="preserve"> March 2026 using GR1: Foundation 2021 and applicable GRI Sector Standard(s) GRI G4: Airport Operators.</t>
    </r>
  </si>
  <si>
    <t xml:space="preserve">GRI 2-7 </t>
  </si>
  <si>
    <t>Total number of employees broken down by type of employment contract and gender</t>
  </si>
  <si>
    <t>Business Unit</t>
  </si>
  <si>
    <t>Units</t>
  </si>
  <si>
    <t>2019/20</t>
  </si>
  <si>
    <t>2020/21</t>
  </si>
  <si>
    <t>2021/22</t>
  </si>
  <si>
    <t>2022/23</t>
  </si>
  <si>
    <t>2023/24</t>
  </si>
  <si>
    <t>2024/25</t>
  </si>
  <si>
    <t>2025/26</t>
  </si>
  <si>
    <t>Manchester</t>
  </si>
  <si>
    <t>% of male colleagues on full time employment contracts</t>
  </si>
  <si>
    <t>% of female colleagues on full time employment contracts</t>
  </si>
  <si>
    <t>% of male colleagues on part time employment contracts</t>
  </si>
  <si>
    <t>% of female colleagues on part time employment contracts</t>
  </si>
  <si>
    <t>% of all colleagues on full time employment contracts</t>
  </si>
  <si>
    <t>% of all colleagues on part time employment contracts</t>
  </si>
  <si>
    <t>East Midlands</t>
  </si>
  <si>
    <t>% of colleagues on full time employment contracts</t>
  </si>
  <si>
    <t>% of colleagues on part time employment contracts</t>
  </si>
  <si>
    <t>London Stansted</t>
  </si>
  <si>
    <t>CAVU (MAN, EMA &amp; STN)</t>
  </si>
  <si>
    <t>London Office</t>
  </si>
  <si>
    <t>Chicago Office</t>
  </si>
  <si>
    <t>New York Office</t>
  </si>
  <si>
    <t>N/A</t>
  </si>
  <si>
    <t>Bristol</t>
  </si>
  <si>
    <t>n/a</t>
  </si>
  <si>
    <t>Other Location</t>
  </si>
  <si>
    <t>MAG</t>
  </si>
  <si>
    <t>GRI 2-21</t>
  </si>
  <si>
    <t>Remuneration and Incentives</t>
  </si>
  <si>
    <t xml:space="preserve">Ratio of the annual total compensation for the organisation’s highest-paid individual to the median annual total compensation for all employees
(excluding the highest-paid individual) in the same country. </t>
  </si>
  <si>
    <t>1.00 : 0.04</t>
  </si>
  <si>
    <t>1.00 : 0.05</t>
  </si>
  <si>
    <r>
      <t xml:space="preserve">1.00 : 0.011 </t>
    </r>
    <r>
      <rPr>
        <vertAlign val="superscript"/>
        <sz val="10"/>
        <color theme="1"/>
        <rFont val="Futura Lt BT"/>
        <family val="2"/>
      </rPr>
      <t>[1]</t>
    </r>
  </si>
  <si>
    <t>1.00: 0.016</t>
  </si>
  <si>
    <t>1.00 : 0.015</t>
  </si>
  <si>
    <t>Ratio of the percentage increase in annual total compensation for the organisation’s highest-paid individual in each country of significant operations to the median percentage increase in annual total compensation for all employees (excluding the highest-paid individual) in the same country.</t>
  </si>
  <si>
    <t>Data not available.</t>
  </si>
  <si>
    <t>Report contextual information necessary to understand the data and how the data has been compiled.</t>
  </si>
  <si>
    <r>
      <rPr>
        <vertAlign val="superscript"/>
        <sz val="8"/>
        <color theme="1"/>
        <rFont val="Futura Lt BT"/>
        <family val="2"/>
      </rPr>
      <t>[1]</t>
    </r>
    <r>
      <rPr>
        <sz val="8"/>
        <color theme="1"/>
        <rFont val="Futura Lt BT"/>
        <family val="2"/>
      </rPr>
      <t xml:space="preserve"> Impacts of bonus payments</t>
    </r>
  </si>
  <si>
    <t xml:space="preserve">GRI 2-30 </t>
  </si>
  <si>
    <t>`</t>
  </si>
  <si>
    <t xml:space="preserve"> </t>
  </si>
  <si>
    <t>Percentage of total employees covered by collective bargaining agreement</t>
  </si>
  <si>
    <t>2018/19</t>
  </si>
  <si>
    <r>
      <rPr>
        <sz val="10"/>
        <color rgb="FF000000"/>
        <rFont val="Futura Lt BT"/>
      </rPr>
      <t xml:space="preserve">Employees covered by collective bargaining agreements </t>
    </r>
    <r>
      <rPr>
        <sz val="5"/>
        <color rgb="FF000000"/>
        <rFont val="Futura Lt BT"/>
      </rPr>
      <t>[1]</t>
    </r>
  </si>
  <si>
    <r>
      <rPr>
        <sz val="10"/>
        <color rgb="FF000000"/>
        <rFont val="Futura Lt BT"/>
      </rPr>
      <t xml:space="preserve">As a percentage against the total employees </t>
    </r>
    <r>
      <rPr>
        <sz val="5"/>
        <color rgb="FF000000"/>
        <rFont val="Futura Lt BT"/>
      </rPr>
      <t>[1]</t>
    </r>
  </si>
  <si>
    <t>[1] As of 2024/25, our data now includes global employees (incl. CAVU) covered by bargaining agreements.</t>
  </si>
  <si>
    <t xml:space="preserve">GRI 202-1 </t>
  </si>
  <si>
    <t>Ratios of standard entry level wage by gender compared to local minimum wage at significant locations of operation.</t>
  </si>
  <si>
    <t>Salary Ratio by Employee Category (Based on Average Salaries per Band per hour)</t>
  </si>
  <si>
    <t>To calculate the range of ratios of standard entry level wage by gender compared to local minimum wage, we used data for all staff within tiers with an average salary that meet or are below the national average salary* of £29,685. No Employee of MAG is paid below the national minimum wage. The significant location is the group.</t>
  </si>
  <si>
    <t>All Colleagues in Tiers 5 - 7 (Levels from CEO)</t>
  </si>
  <si>
    <t>Tier 7</t>
  </si>
  <si>
    <t>Total Number of Colleagues</t>
  </si>
  <si>
    <t>Number of Full Time Employees</t>
  </si>
  <si>
    <t>Number of Part Time Employees</t>
  </si>
  <si>
    <t>Number of Casual Employees</t>
  </si>
  <si>
    <t>Average Salary</t>
  </si>
  <si>
    <t>Average Hourly Rate</t>
  </si>
  <si>
    <t>Ratio</t>
  </si>
  <si>
    <t>Male</t>
  </si>
  <si>
    <t>Female</t>
  </si>
  <si>
    <t>Tier 6</t>
  </si>
  <si>
    <t>Tier 5</t>
  </si>
  <si>
    <t>Breakdown by National Minimum Wage Groups</t>
  </si>
  <si>
    <t>Under 18 Years of Age</t>
  </si>
  <si>
    <t>Number of Colleagues</t>
  </si>
  <si>
    <t>National Minimum Wage</t>
  </si>
  <si>
    <t>% Average Salary vs Minimum Wage</t>
  </si>
  <si>
    <t>1.00:2.2</t>
  </si>
  <si>
    <t>18 - 20 Years of Age</t>
  </si>
  <si>
    <t>1.00:1.53</t>
  </si>
  <si>
    <t>1.00:1.6</t>
  </si>
  <si>
    <t>21 - 24 Years of Age</t>
  </si>
  <si>
    <t>21 - 22 Years of Age</t>
  </si>
  <si>
    <t>21 or over (NMW)</t>
  </si>
  <si>
    <t>1.00:1.3</t>
  </si>
  <si>
    <t>Aged 25 or Over - National Living Wage</t>
  </si>
  <si>
    <t>Aged 23 or Over - National Living Wage</t>
  </si>
  <si>
    <t>1.00:1.8</t>
  </si>
  <si>
    <t>GRI 202-2 Proportion of senior management hired from the local community</t>
  </si>
  <si>
    <t>Percentage of senior management at significant locations of operation that are hired from the local community.</t>
  </si>
  <si>
    <t xml:space="preserve">Due to system constraints we are unable to provide this metric. We aim to work with our people team to provide this in the future. </t>
  </si>
  <si>
    <t>The definition used for ‘senior management’.</t>
  </si>
  <si>
    <t>The organization’s geographical definition of ‘local’.</t>
  </si>
  <si>
    <t xml:space="preserve">GRI 204-1 </t>
  </si>
  <si>
    <t>Local Suppliers</t>
  </si>
  <si>
    <t>East Midlands Airport</t>
  </si>
  <si>
    <t xml:space="preserve">Total number of suppliers </t>
  </si>
  <si>
    <t>Number of local suppliers (within 25 miles of airports) businesses.</t>
  </si>
  <si>
    <t>% of local suppliers (within 25 miles of airports) businesses.</t>
  </si>
  <si>
    <t>% of supply chain spend emissions reported</t>
  </si>
  <si>
    <t>London Stansted Airport</t>
  </si>
  <si>
    <t>Manchester Airport</t>
  </si>
  <si>
    <t>Number of local suppliers (within 25 miles).</t>
  </si>
  <si>
    <t>% number of local suppliers (within 25 miles).</t>
  </si>
  <si>
    <t>CAVU</t>
  </si>
  <si>
    <t>Number of  local suppliers (within 25 miles of airports).</t>
  </si>
  <si>
    <t>% number of  local suppliers (within 25 miles of airports).</t>
  </si>
  <si>
    <t>Number of  local suppliers (within 25 miles of airports) businesses.</t>
  </si>
  <si>
    <t>Report the percentage of the procurement budget used for significant locations of operation spent on local suppliers to that operation.</t>
  </si>
  <si>
    <t xml:space="preserve">Description of Supply Chain </t>
  </si>
  <si>
    <t xml:space="preserve">MAG cannot by law favour local suppliers. Under UCR regulations (OJEU) it would be a breach of UK and European contract law to do so as we are classed as a public utility and therefore captured under OJEU legislation. To specifically favour local contractors would be discriminatory under this legislation and leave us open to substantial fines and legal action by the European commission. On the other hand, we have robust evaluation procedures which we monitor contractors against and actively encourage contribution through contracting at regional level. </t>
  </si>
  <si>
    <t xml:space="preserve">MAG cannot by law favour local suppliers. Under the Public Procurement Amendment 2020 (PPAR), Utilities Contract Regulations (UCR) it would be a breach of UK contract law to do so as we are classed as a Utility and therefore captured under UK directives legislation. To specifically favour local contractors would be discriminatory under this legislation and leave us open to substantial fines and legal action. On the other hand, we have robust evaluation procedures which we monitor contractors against and actively encourage contribution through contracting at regional level. </t>
  </si>
  <si>
    <t xml:space="preserve">MAG cannot by law stipulate criteria for suppliers based on size or locality due to required compliance with the Utilities Contracts Regulations 2016 which requires fair and open competition with all contracts advertised over published thresholds for goods, works and services. We do however, encourage local and SME engagement for smaller contracts, or via “tiering” into our main appointed contractors. We  held two “Meet the Buyer” events in FY23, where local SME’s can make appointments to discuss business opportunities with our Tier 1 contractors, to encourage regional proximity for subcontracted work. </t>
  </si>
  <si>
    <t>MAG cannot by law stipulate criteria for suppliers based on size or locality due to required compliance with the Utilities Contracts Regulations 2016 which requires fair and open competition with all contracts advertised over published thresholds for goods, works and services. We do however, encourage local and SME engagement for smaller contracts, or via “tiering” into our main appointed contractors. We held three “Meet the Buyer” events in FY24, one at each airport for each airport locality. At these events local SME’s can make appointments to discuss business opportunities with our Tier 1 contractors, to encourage regional proximity for subcontracted work.</t>
  </si>
  <si>
    <t>MAG cannot by law stipulate criteria for suppliers based on size or locality due to required compliance with the Procurement Act 2023 which requires fair and open competition with all contracts advertised over published thresholds for goods, works and services. We do however, encourage local and SME engagement for smaller contracts, or via “tiering” into our main appointed contractors. We held two “Meet the Buyer” events in FY25, one at Stansted airport and one at Manchester airport. At these events local SME’s can make appointments to discuss business opportunities with our Tier 1 contractors, to encourage regional proximity for subcontracted work.</t>
  </si>
  <si>
    <t>MAG cannot by law stipulate criteria for suppliers based on size or locality due to required compliance with the Procurement Act 2023 which requires fair and open competition with all contracts advertised over published thresholds for goods, works and services. We do however, encourage local and SME engagement for smaller contracts, or via “tiering” into our main appointed contractors. We held two “Meet the Buyer” events in FY26, one at Stansted airport and one at Manchester airport, and will be holding a further event at East Midlands Airport in May 2026. At these events local SME’s can make appointments to discuss business opportunities with our Tier 1 contractors, to encourage regional proximity for subcontracted work.</t>
  </si>
  <si>
    <t>205-1</t>
  </si>
  <si>
    <t>Operations assessed for risks related to corruption</t>
  </si>
  <si>
    <t>Number</t>
  </si>
  <si>
    <t>%</t>
  </si>
  <si>
    <t>Total number and percentage of operations assessed for risks related to corruption</t>
  </si>
  <si>
    <t>Significant risks related to corruption identified through the risk assessment.</t>
  </si>
  <si>
    <t>GRI 304-1, 2, 3, 4</t>
  </si>
  <si>
    <t>Land &amp; Biodiversity</t>
  </si>
  <si>
    <t>Area of operational area under management (ha)</t>
  </si>
  <si>
    <t>Stansted</t>
  </si>
  <si>
    <t xml:space="preserve">Total </t>
  </si>
  <si>
    <t xml:space="preserve">Number and length of runway </t>
  </si>
  <si>
    <t>Runway 27 - 09 (2,893m)</t>
  </si>
  <si>
    <t>Number and length of runway</t>
  </si>
  <si>
    <t>Runway 23R - 05L (3,048m) Runway 23L - 05R 3,048m)</t>
  </si>
  <si>
    <t>Runway 22 - 04 (3,048m)</t>
  </si>
  <si>
    <t>Environmental -Biodiversity</t>
  </si>
  <si>
    <t>2019/2020</t>
  </si>
  <si>
    <t>304-1 : Operational sites owned, leased, managed in, or adjacent to, protected areas and areas of high biodiversity value outside protected areas</t>
  </si>
  <si>
    <t>London Sransted</t>
  </si>
  <si>
    <t>The reporting organization shall report the following information:
a. For each operational site owned, leased, managed in, or adjacent to, protected areas and areas of high biodiversity value outside protected areas, the following informationi.
        i. Geographic location;</t>
  </si>
  <si>
    <t>Not reported</t>
  </si>
  <si>
    <t>Cotteril Clough SSSI (OS Grid Ref: SJ 808 840)</t>
  </si>
  <si>
    <t>Elensham Woods (Eastend Wood) SSSI (OS Grid Ref: TL  561 252)</t>
  </si>
  <si>
    <t>ii. Subsurface and underground land that may be owned, leased, or managed by the organization;</t>
  </si>
  <si>
    <t xml:space="preserve"> Cotteril Clough - Leased</t>
  </si>
  <si>
    <t xml:space="preserve">Elsenham Woods - Owned. 
</t>
  </si>
  <si>
    <t>Cotteril Clough - Leased</t>
  </si>
  <si>
    <t>iii. Position in relation to the protected area (in the area, adjacent to, or containing portions of the protected area) or the high biodiversity value area outside protected areas;</t>
  </si>
  <si>
    <t>Cotteril Clough - Adjacent</t>
  </si>
  <si>
    <t xml:space="preserve">Elsenham Woods - Adjacent 
</t>
  </si>
  <si>
    <t>iv. Type of operation (office, manufacturing or production, or extractive);</t>
  </si>
  <si>
    <t>Cotteril Clough - adjacent use, Manchester Airport</t>
  </si>
  <si>
    <t xml:space="preserve">Elsenham Woods - adjacent use, Stansted Airport 
</t>
  </si>
  <si>
    <t>v. Size of operational site in km2 (or another unit, if appropriate);</t>
  </si>
  <si>
    <t>Cotteril Clough - area of SSSI 3.39ha</t>
  </si>
  <si>
    <t xml:space="preserve">Elsenham Woods - area of SSSI 39.97ha 
</t>
  </si>
  <si>
    <t>vi. Biodiversity value characterized by the attribute of the protected area or area of high biodiversity value outside the protected area (terrestrial, freshwater, or maritime ecosystem);</t>
  </si>
  <si>
    <t>Cotteril Clough - broadleaved, mixed and yew woodland - Lowland</t>
  </si>
  <si>
    <t xml:space="preserve">Elsenham Woods - broadleaved, mixed and yew woodland - Lowland 
</t>
  </si>
  <si>
    <t>vii. Biodiversity value characterized by listing of protected status (such as IUCN Protected Area Management Categories, Ramsar Convention, national legislation).</t>
  </si>
  <si>
    <t>Cotteril Clough - Site of Special Scientific Interest - Wildlife and Countryside Act 1981 (amended 1985) and Countryside and Rights of Way Act 2000</t>
  </si>
  <si>
    <t xml:space="preserve">Elsenham Woods - Site of Special Scientific Interest (SSSI) - Wildlife and Countryside Act 1981 (amended 1985) and Countryside and Rights of Way Act 2000 
</t>
  </si>
  <si>
    <t>304-2  : Significant impacts of activities, products, and services on biodiversity</t>
  </si>
  <si>
    <t>The reporting organization shall report the following information:
a. Nature of significant direct and indirect impacts on biodiversity with reference to one or more of the following:
        i. Construction or use of manufacturing plants, mines, and transport infrastructure;</t>
  </si>
  <si>
    <t>Cotteril Clough SSSI - Adjacent Manchester Airport</t>
  </si>
  <si>
    <t xml:space="preserve">Elsenham Woods SSSI - Adjacent Stansted Airport 
</t>
  </si>
  <si>
    <t>ii. Pollution (introduction of substances that do not naturally occur in the habitat from point and non-point sources);</t>
  </si>
  <si>
    <r>
      <t>Cotteril Clough SSSI - quality of storm water (GRI A01), air quality, NO</t>
    </r>
    <r>
      <rPr>
        <vertAlign val="subscript"/>
        <sz val="10"/>
        <color theme="1"/>
        <rFont val="Futura Lt BT"/>
        <family val="2"/>
      </rPr>
      <t>2</t>
    </r>
    <r>
      <rPr>
        <sz val="10"/>
        <color theme="1"/>
        <rFont val="Futura Lt BT"/>
        <family val="2"/>
      </rPr>
      <t>, PM</t>
    </r>
    <r>
      <rPr>
        <vertAlign val="subscript"/>
        <sz val="10"/>
        <color theme="1"/>
        <rFont val="Futura Lt BT"/>
        <family val="2"/>
      </rPr>
      <t>10</t>
    </r>
    <r>
      <rPr>
        <sz val="10"/>
        <color theme="1"/>
        <rFont val="Futura Lt BT"/>
        <family val="2"/>
      </rPr>
      <t>, O</t>
    </r>
    <r>
      <rPr>
        <vertAlign val="subscript"/>
        <sz val="10"/>
        <color theme="1"/>
        <rFont val="Futura Lt BT"/>
        <family val="2"/>
      </rPr>
      <t>3</t>
    </r>
    <r>
      <rPr>
        <sz val="10"/>
        <color theme="1"/>
        <rFont val="Futura Lt BT"/>
        <family val="2"/>
      </rPr>
      <t xml:space="preserve"> (GRI A05)</t>
    </r>
  </si>
  <si>
    <r>
      <t>Elsenham Woods SSSI - quality of storm water (GRI A01), air quality, NO</t>
    </r>
    <r>
      <rPr>
        <vertAlign val="subscript"/>
        <sz val="10"/>
        <color theme="1"/>
        <rFont val="Futura Lt BT"/>
        <family val="2"/>
      </rPr>
      <t>2</t>
    </r>
    <r>
      <rPr>
        <sz val="10"/>
        <color theme="1"/>
        <rFont val="Futura Lt BT"/>
        <family val="2"/>
      </rPr>
      <t>,PM</t>
    </r>
    <r>
      <rPr>
        <vertAlign val="subscript"/>
        <sz val="10"/>
        <color theme="1"/>
        <rFont val="Futura Lt BT"/>
        <family val="2"/>
      </rPr>
      <t>10</t>
    </r>
    <r>
      <rPr>
        <sz val="10"/>
        <color theme="1"/>
        <rFont val="Futura Lt BT"/>
        <family val="2"/>
      </rPr>
      <t>, O</t>
    </r>
    <r>
      <rPr>
        <vertAlign val="subscript"/>
        <sz val="10"/>
        <color theme="1"/>
        <rFont val="Futura Lt BT"/>
        <family val="2"/>
      </rPr>
      <t>3</t>
    </r>
    <r>
      <rPr>
        <sz val="10"/>
        <color theme="1"/>
        <rFont val="Futura Lt BT"/>
        <family val="2"/>
      </rPr>
      <t xml:space="preserve"> (GRI A05)</t>
    </r>
  </si>
  <si>
    <t>River Trent - outfall pipe which discharges surface water runoff during winter months in-line with Environment Agency permit</t>
  </si>
  <si>
    <r>
      <rPr>
        <sz val="10"/>
        <color rgb="FF000000"/>
        <rFont val="Futura Lt BT"/>
      </rPr>
      <t>Cotteril Clough SSSI - quality of storm water (GRI A01), air quality, NO</t>
    </r>
    <r>
      <rPr>
        <vertAlign val="subscript"/>
        <sz val="10"/>
        <color rgb="FF000000"/>
        <rFont val="Futura Lt BT"/>
      </rPr>
      <t>2</t>
    </r>
    <r>
      <rPr>
        <sz val="10"/>
        <color rgb="FF000000"/>
        <rFont val="Futura Lt BT"/>
      </rPr>
      <t>, PM</t>
    </r>
    <r>
      <rPr>
        <vertAlign val="subscript"/>
        <sz val="10"/>
        <color rgb="FF000000"/>
        <rFont val="Futura Lt BT"/>
      </rPr>
      <t>10</t>
    </r>
    <r>
      <rPr>
        <sz val="10"/>
        <color rgb="FF000000"/>
        <rFont val="Futura Lt BT"/>
      </rPr>
      <t>, O</t>
    </r>
    <r>
      <rPr>
        <vertAlign val="subscript"/>
        <sz val="10"/>
        <color rgb="FF000000"/>
        <rFont val="Futura Lt BT"/>
      </rPr>
      <t>3</t>
    </r>
    <r>
      <rPr>
        <sz val="10"/>
        <color rgb="FF000000"/>
        <rFont val="Futura Lt BT"/>
      </rPr>
      <t xml:space="preserve"> (GRI A05)</t>
    </r>
  </si>
  <si>
    <r>
      <rPr>
        <sz val="10"/>
        <color rgb="FF000000"/>
        <rFont val="Futura Lt BT"/>
      </rPr>
      <t>Elsenham Woods SSSI - quality of storm water (GRI A01), air quality, NO</t>
    </r>
    <r>
      <rPr>
        <vertAlign val="subscript"/>
        <sz val="10"/>
        <color rgb="FF000000"/>
        <rFont val="Futura Lt BT"/>
      </rPr>
      <t>2</t>
    </r>
    <r>
      <rPr>
        <sz val="10"/>
        <color rgb="FF000000"/>
        <rFont val="Futura Lt BT"/>
      </rPr>
      <t>,PM</t>
    </r>
    <r>
      <rPr>
        <vertAlign val="subscript"/>
        <sz val="10"/>
        <color rgb="FF000000"/>
        <rFont val="Futura Lt BT"/>
      </rPr>
      <t>10</t>
    </r>
    <r>
      <rPr>
        <sz val="10"/>
        <color rgb="FF000000"/>
        <rFont val="Futura Lt BT"/>
      </rPr>
      <t>, O</t>
    </r>
    <r>
      <rPr>
        <vertAlign val="subscript"/>
        <sz val="10"/>
        <color rgb="FF000000"/>
        <rFont val="Futura Lt BT"/>
      </rPr>
      <t>3</t>
    </r>
    <r>
      <rPr>
        <sz val="10"/>
        <color rgb="FF000000"/>
        <rFont val="Futura Lt BT"/>
      </rPr>
      <t xml:space="preserve"> (GRI A05)</t>
    </r>
  </si>
  <si>
    <t>iii. Introduction of invasive species, pests, and pathogens;</t>
  </si>
  <si>
    <t>Cotteril Clough SSSI n/a</t>
  </si>
  <si>
    <t xml:space="preserve">Elsenham Woods SSSI - n/a 
</t>
  </si>
  <si>
    <t>iv. Reduction of species;</t>
  </si>
  <si>
    <t xml:space="preserve">Elsenham Woods SSSI - management of native deer population to protect flora and habitat. </t>
  </si>
  <si>
    <t>v. Habitat conversion;</t>
  </si>
  <si>
    <t xml:space="preserve">Elsenham Woods SSSI - n/a </t>
  </si>
  <si>
    <t xml:space="preserve">vi. Changes in ecological processes outside the natural range of variation (such as salinity or changes in groundwater level).
</t>
  </si>
  <si>
    <t>Cotteril Clough SSSI - changes in surface water runoff volume</t>
  </si>
  <si>
    <t>Elsenham Woods SSSI - n/a</t>
  </si>
  <si>
    <t>b. Significant direct and indirect positive and negative impacts with reference to the following:
        i. Species affected;</t>
  </si>
  <si>
    <t>Cotteril Clough SSSI - negative</t>
  </si>
  <si>
    <t>Elsenham Woods SSSI - negative</t>
  </si>
  <si>
    <t>Cotteril Clough SSSI - negative (snowberries/ash dieback)</t>
  </si>
  <si>
    <t>River Trent - n/a - aquatic macorinvertebrates survey has shown no significant impact</t>
  </si>
  <si>
    <t>Cotteril Clough - n/a - Site still in favourable condition</t>
  </si>
  <si>
    <t>ii. Extent of areas impacted;</t>
  </si>
  <si>
    <t>Cotteril Clough SSSI 3.39ha</t>
  </si>
  <si>
    <t xml:space="preserve">Elsenham Woods SSSI - 39.97ha </t>
  </si>
  <si>
    <t>River Trent - approx 200m downstream of outfall pipe</t>
  </si>
  <si>
    <t>iii. Duration of impacts;</t>
  </si>
  <si>
    <t>Cotteril Clough SSSI - Continuous</t>
  </si>
  <si>
    <t xml:space="preserve">Elsenham Woods SSSI - Continuous </t>
  </si>
  <si>
    <t>River Trent - Winter months</t>
  </si>
  <si>
    <t>iv. Reversibility or irreversibility of the impacts.</t>
  </si>
  <si>
    <t>Cotteril Clough SSSI - Reversable</t>
  </si>
  <si>
    <t>Elsenham Woods SSSI - Reversable</t>
  </si>
  <si>
    <t>River Trent - Reversible via stopping pumping</t>
  </si>
  <si>
    <t>304-3 : Habitats protected or restored</t>
  </si>
  <si>
    <t>The reporting organization shall report the following information:
a. Size and location of all habitat areas protected or restored, and whether the success of the restoration measure was or is approved by independent external professionals.</t>
  </si>
  <si>
    <t>Elsenham Woods SSSI - 39.97ha of managed woodland management overseen by independent professional ecologists (Penny Anderson Associates)</t>
  </si>
  <si>
    <t>Cotteril Clough SSSI - Snowberry removed to restore ground flora. Successful, approved by Natural England.</t>
  </si>
  <si>
    <t>b. Whether partnerships exist with third parties to protect or restore habitat areas distinct from where the organization has overseen and implemented restoration or protection measures.</t>
  </si>
  <si>
    <t>Elsenham Woods SSSI - Partnerships with Natural England (condition and management) and Natural England / Forestry Commission (Countryside Stewardship Scheme)</t>
  </si>
  <si>
    <t>c. Status of each area based on its condition at the close of the reporting period.</t>
  </si>
  <si>
    <t>Cotteril Clough SSSI - Condition Favourable (Natural England 14/08/20)</t>
  </si>
  <si>
    <t>Elsenham Woods SSSI - Condition Favourable (Natural England 17/0116)</t>
  </si>
  <si>
    <t>Cotteril Clough SSSI - Condition Favourable (Natural England 01/03/2024)</t>
  </si>
  <si>
    <t>Elsenham Woods SSSI - Condition Favourable (Natural England 17/01/16)</t>
  </si>
  <si>
    <t>d. Standards, methodologies, and assumptions used.</t>
  </si>
  <si>
    <t>Cotteril Clough SSSI - Natural England Assessment (https://designatedsites.naturalengland.org.uk/UnitDetail.aspx?UnitId=1011471)</t>
  </si>
  <si>
    <t xml:space="preserve">Elsenham Woods SSSI - Natural England Assessment (https://designatedsites.naturalengland.org.uk/UnitDetail.aspx?UnitId=10050860) </t>
  </si>
  <si>
    <t>304-4 : IUCN Red List species and national conservation list species with habitats in areas affected by operations</t>
  </si>
  <si>
    <t>The reporting organization shall report the following information:
a. Total number of IUCN Red List species and national conservation list species with habitats in areas affected by the operations of the organization, by level of extinction
     i. Critically endangered</t>
  </si>
  <si>
    <t>Not Available</t>
  </si>
  <si>
    <t>ii. Endangered</t>
  </si>
  <si>
    <t>iii. Vulnerable</t>
  </si>
  <si>
    <t>iv. Near threatened</t>
  </si>
  <si>
    <t>v. Least concern</t>
  </si>
  <si>
    <t>GRI 401-1</t>
  </si>
  <si>
    <t>New employee hires and employee turnover</t>
  </si>
  <si>
    <t>Headcount</t>
  </si>
  <si>
    <t>Average</t>
  </si>
  <si>
    <t>Bristol Airport</t>
  </si>
  <si>
    <t>16 - 25</t>
  </si>
  <si>
    <t>26 - 35</t>
  </si>
  <si>
    <t>36 - 45</t>
  </si>
  <si>
    <t>46 - 55</t>
  </si>
  <si>
    <t>56 - 65</t>
  </si>
  <si>
    <t>Over 65</t>
  </si>
  <si>
    <t>New Hires</t>
  </si>
  <si>
    <t xml:space="preserve">not reported </t>
  </si>
  <si>
    <t xml:space="preserve">	46.4%</t>
  </si>
  <si>
    <t xml:space="preserve">	0.0%</t>
  </si>
  <si>
    <t>Leavers</t>
  </si>
  <si>
    <t>Total</t>
  </si>
  <si>
    <t>Attrition</t>
  </si>
  <si>
    <t>RAA</t>
  </si>
  <si>
    <t>GRI 401-2</t>
  </si>
  <si>
    <t>Benefits provided to full-time employees that are not provided to temporary or part-time employees</t>
  </si>
  <si>
    <t>Benefits which are standard for full-time employees of the organization but are not provided to temporary or part-time employees, by significant locations of operation. These include, as a minimum:
i. life insurance; 
ii. health care; 
iii. disability and invalidity coverage; 
iv. parental leave; 
v. retirement provision; 
vi. stock ownership; 
vii. others.</t>
  </si>
  <si>
    <t>All of the benefits which are offered to our Full Time colleagues are available to Part Time or Temporary colleagues</t>
  </si>
  <si>
    <t>What is the definition used for ‘significant locations of operation’</t>
  </si>
  <si>
    <t>Significant locations of operation for MAG are Manchester Airport, East Midlands Airport and London Stansted Airport</t>
  </si>
  <si>
    <t>GRI 401-3</t>
  </si>
  <si>
    <t>Parental leave</t>
  </si>
  <si>
    <t>The reporting organization shall report the following information:</t>
  </si>
  <si>
    <t xml:space="preserve">Male </t>
  </si>
  <si>
    <t>a. Total number of employees that were entitled to parental leave, by gender.</t>
  </si>
  <si>
    <t>Not possible to report this year</t>
  </si>
  <si>
    <t>b. Total number of employees that took parental leave, by gender.</t>
  </si>
  <si>
    <t>c. Total number of employees that returned to work in the reporting period after parental leave ended, by gender.</t>
  </si>
  <si>
    <t>d. Total number of employees that returned to work after parental leave ended that were still employed 12 months after their return to work, by gender.</t>
  </si>
  <si>
    <t>e. Return to work and retention rates of employees that took parental leave, by gender.</t>
  </si>
  <si>
    <r>
      <rPr>
        <b/>
        <sz val="10"/>
        <color theme="1"/>
        <rFont val="Futura Lt BT"/>
        <family val="2"/>
      </rPr>
      <t>Notes</t>
    </r>
    <r>
      <rPr>
        <sz val="10"/>
        <color theme="1"/>
        <rFont val="Futura Lt BT"/>
        <family val="2"/>
      </rPr>
      <t xml:space="preserve">
All colleagues are eligible for Parental Leave subject to meeting the requirements as follows:
1.	Are the parent of a child who is under 18 years old; or
2.	They are named on the child’s birth or adoption certificate or they have or expect to have parental responsibility
3.	Are not self-employed or are a ‘worker’, e.g. an agency worker or contractor
4.	Are not a foster parent (unless they’ve secured parental responsibility through the courts)
</t>
    </r>
  </si>
  <si>
    <t>GRI 402-1</t>
  </si>
  <si>
    <t>Labour/Management relations</t>
  </si>
  <si>
    <t xml:space="preserve">The reporting organization shall report the following information: </t>
  </si>
  <si>
    <t xml:space="preserve">a. Minimum number of weeks’ notice typically provided to employees and their representatives prior to the implementation of significant operational changes that could substantially affect them. </t>
  </si>
  <si>
    <t xml:space="preserve">MAG would inform, engage and where appropriate consult with employees prior to the implementation of significant operational changes either within a reasonable timeframe as agreed with the Trade Unions’s or in line with any required statutory periods (eg 30 or 45 days for proposed redundancies). </t>
  </si>
  <si>
    <t>b. For organizations with collective bargaining agreements, report whether the notice period and provisions for consultation and negotiation are specified in collective agreements.</t>
  </si>
  <si>
    <t xml:space="preserve">Our agreements with the TU’s are that we inform, engage and consult with them in a timely and transparent way, ensuring adequate information is provided and representatives/employees have adequate time to consider proposals.  </t>
  </si>
  <si>
    <t xml:space="preserve">GRI 403-1, 2, 3, 4, 5, 6, 7, 8, 9, 10 &amp; 416-1, 416-2 </t>
  </si>
  <si>
    <t>Occupational Health &amp; Safety/Customer Health &amp; Safety</t>
  </si>
  <si>
    <r>
      <t xml:space="preserve">MAG
</t>
    </r>
    <r>
      <rPr>
        <sz val="8"/>
        <color theme="1"/>
        <rFont val="Futura Lt BT"/>
        <family val="2"/>
      </rPr>
      <t>MAG does not differentiate between MAG staff and directly employeed contractors. 
Third parties working on MAG controlled sites manage their own Health and Safety within the MAG framework and permits to work system. 
Any deviation from the MAG framework must be agreed with MAG.</t>
    </r>
  </si>
  <si>
    <t xml:space="preserve">403-1 </t>
  </si>
  <si>
    <t>Occupational health and safety management system</t>
  </si>
  <si>
    <t>The reporting organization shall report the following information for employees and for workers who are not employees but whose work and/or workplace is controlled by the organization:</t>
  </si>
  <si>
    <t>a. A statement of whether an occupational health and safety management system has been implemented, including whether:</t>
  </si>
  <si>
    <t>The occupational health and safety management system has been implemented based on the original OHSAS 18001 standard and has since been been updated/transitioned and accredited to the ISO 45001 Occupational Health &amp; Safety Management system. The system was implemented and accredited based on a risk management approach as well as to continually improve.It is the intent of the management system to explain how MAG manages health and safety across its business, satisfies the requirements of ISO 45001 and how it sets objectives for continual improvement in support of its aim to be a recognised best practice organisation. Each Airfield within MAG operates as independent entity and have local arrangements for safety management contained within their respective Aerodrome Manuals. Therefore outside the scope of ISO45001 audit.</t>
  </si>
  <si>
    <t>i. the system has been implemented because of legal requirements and, if so, a list of the requirements;</t>
  </si>
  <si>
    <t>ii. the system has been implemented based on recognized risk management and/or management system standards/guidelines and, if so, a list of the standards/guidelines.</t>
  </si>
  <si>
    <t>b. A description of the scope of workers, activities, and workplaces covered by the occupational health and safety management system, and an explanation of whether and, if so, why any workers, activities, or workplaces are not covered.</t>
  </si>
  <si>
    <t xml:space="preserve">403-2 </t>
  </si>
  <si>
    <t>Hazard identification, risk assessment, and incident investigation</t>
  </si>
  <si>
    <t>a. A description of the processes used to identify work-related hazards and assess risks on a routine and non-routine basis, and to apply the hierarchy of controls in order to eliminate hazards and minimize risks, including:</t>
  </si>
  <si>
    <t>The hazard identification process within MAG, aims to determine proactively all sources, situations or acts (or a combination of these), arising from MAGs activities, with a potential for harm in terms of injury or ill health. Hazard identification shall consider the different types of hazards in the workplace. MAGs hazard identification process takes account of the following:
•	Routine and non-routine activities such as plant cleaning and maintenance, extreme weather conditions, refurbishment and plant start-ups/shutdowns
•	Activities of all persons having access to the workplace including contractors, visitors and home-based workers
•	Human behaviour, capabilities and other human factors
•	Identified hazards originating outside the workplace capable of adversely affecting the health and safety of persons under the control of MAG within the workplace
•	Hazards created in the vicinity of the workplace by work-related activities under the control of MAG
•	Infrastructure, equipment and materials at the workplace, whether provided by MAG or others
•	Changes or proposed changes in MAG or its activities
•	Modifications to the OH&amp;S management system, including temporary changes, and their impact on operations, processes and activities
•	Any applicable legal obligations relating to risk assessment and the implementation of necessary controls
•	The design of work areas, processes, installations, machinery/equipment, operating procedures including their adaptation to human capabilities
•	Potential emergency situations
•	Changes in knowledge of, and information about, hazards. Inc new or changed hazards.
MAG will apply the process of hazard identification and risk assessment to determine the controls that are necessary to reduce the risks of injury and/or ill health. The purpose of risk assessment is to address the hazards that might arise in the course of MAGs activities and ensure that the risks to people arising from these hazards are assessed, prioritized and controlled.
This is achieved by:
•	Developing a methodology for hazard identification and risk assessment
•	Identifying hazards
•	Estimating the associated risk levels, taking into account the adequacy of existing controls, based on an assessment of the likelihood of the occurrence of a hazardous event or exposure and the severity of injury or ill health that can be caused by the event or exposure
•	Determining whether these risks are acceptable with regard to MAGs legal obligation and its OH&amp;S objectives
•	Determining the appropriate risk controls, where these are found to be necessary
•	Documenting the results of the risk assessment
•	Reviewing the hazard identification and risk assessment process on an ongoing basis.
The outputs from the risk assessment process shall be used in the implementation and development of other parts of the OH&amp;S management system such as competence, operational planning and control, and monitoring, measurement, analysis and performance evaluation.
MAG will consider risks to sensitive populations (e.g. pregnant employees) and vulnerable groups (e.g. young workers) as well as any particular susceptibilities of the individuals involved in performing particular tasks (e.g. the ability of an individual to read instructions).
The risk assessment process will involve consultation with, and participation by, workers and take into account legal and other requirements.
Risk assessment shall be conducted by personnel with competence in risk assessment methodologies and techniques and appropriate knowledge of MAGs work activities.
MAG will also take into account risks which are not directly related to the health and safety of people, but which affect the OH&amp;S management system itself and can have an impact on its intended outcomes.
Risks to the OH&amp;S management system include:
•	Failure to understand the context of the organisation
•	Failure to address the needs and expectations of relevant interested parties
•	Inadequate consultation and participation of workers
•	Inadequate planning or allocation of resources
•	An inadequate audit program
•	An incomplete management reviews
•	Poor succession planning for key roles and engagememt by top management
Assessment of OH&amp;S opportunities and other opportunities to the OH&amp;S management system
MAG shall establish, implement and maintain a process to assess:
•	OH&amp;S opportunities to enhance OH&amp;S performance, while considering planned changes to the organisation, its policies, processes or activities
•	Other opportunities for improving the OH&amp;S management system.
Opportunities to improve OH&amp;S performance include:
•	Consideration of hazards and risks when planning and designing facilities, processes, plant and equipment, and materials
•	Modification of working processes including the alleviation of monotonous and repetitive work
•	Introduction of new technology to improve high-risk activities
•	Collaborating in forums that focus on issues relating to occupational health and safety.
•	Introduction of job safety analysis and task-related assessments
•	Implementation of permit-to-work processes
•	Implementation of ergonomic and other injury prevention-related assessments
•	Improvement of the occupational health and safety culture of MAG
Opportunities to improve the OH&amp;S management system include:
•	Enhancing the visibility of top management’s support for the OH&amp;S management system
•	Improving worker consultation and participation in OH&amp;S decision making
•	Enhancing the incident investigation process
•	Improving two-way communication on OH&amp;S issues and promoting OH&amp;S in the workplace
•	Expediting corrective actions to address OH&amp;S nonconformities
•	Implementing OH&amp;S objectives with the same passion as other business objectives
•	Improving competency in identifying hazards, dealing with OH&amp;S risks and implementing appropriate controls
•	Adopting a risk assessment approach to conducting OH&amp;S audits
•	Viewing workers at all levels as a key resource of the business
•	Ensuring that the management review promotes a strategic and critical evaluation of the OH&amp;S management system.
Risk Assessments
The MAG risk assessment process (as detailed in the Risk Assessment Procedure HSP-01) requires control measures to be defined and implemented according to the hierarchy of control. It is recognised that there are circumstances that cannot be planned for in advance (such as reaction to an emergency situation) and so preparing a written assessment in advance may not be possible in all cases. Therefore, before any work is carried out for which a significant hazard or risk exists, the person responsible for the work in conjunction with those who are about to carry it out should discuss the issues and implement the necessary controls. If te work is likely to be carried out again a full written risk assessment should be prepared without delay. For capital projects, the Project Delivery System (PDS) contains risk assessment mechanisms to generate project specific risk assessments. For all projects within scope of the Construction (Design and Management) Regulations reference should be made to the Construction Phase Health and Safety Plan. Implementation of controls identified in risk assessments is the responsibility of the departments that manage the activity. Risk Assessment Review - Should the way in which a particular task is carried out change, new tasks be introduced, new equipment brought into service or some other circumstance relating to a task change, it is for the operational areas to assess this prior to its being implemented to confirm the impact upon the hazards and risks present within the area of the business in question.
All risk assessments will be reviewed at a frequency commensurate with the risk rating. No assessment will be reviewed less than annually. 
Risk Assessments will be retained for the duration of the relevant process or activity or until a further assessment renders a previous version obsolete. Obsolete risk assessments will be retained for a period as defined in the Records section of this document.                                                                                                                                                                                   Incident Investigation - MAG operates an online accident and incident reporting system that is available to all colleagues. All accidents and incidents are to be reported as soon as possible and no later than 24 hours after the event. The online system is used for all types of report from injury and near miss through to fire, medical first aid and general hazard reporting. As part of the Vision Zero programme, MAG encourages all colleagues and those working for service partners, to report any unsafe act or condition that they may see. This can be done anonymously if required. The online reporting system is managed by Group Safety &amp; Resilience and is available through the intranet or via a web for third party contractors and service partners. Near Miss Incident and Hazard reports are investigated on the same category scale according to the potential for harm identified. Group or Divisional Health and Safety may investigate any level of event should the initial investigation indicate that it is appropriate.
In order to assist Health and Safety with investigations, departmental managers are required to carry out an initial investigation, as detailed in the Group Procedure HSP-02 Accidents, Incident Reporting &amp; Investigation, to establish certain basic facts.
MAG’s accident and incident investigation process is designed to understand the root causes of accidents and incidents including the extent to which behaviours have contributed to the circumstances of the event in question. It does not seek to blame individuals for their actions but appreciate what influenced the outcome. To this end MAG includes a behaviour-based dimension in determining any possible corrective actions that have been highlighted through the investigation process. 
In instances where it emerges that individual(s) have wilfully neglected their safety responsibilities a separate disciplinary process may be instigated in accordance with MAG HR Procedures.</t>
  </si>
  <si>
    <t>The hazard identification process within MAG, aims to proactively determine all sources, situations or acts (or a combination of these), arising from MAGs activities, with a potential for harm in terms of injury or ill health. Hazard identification shall consider the different types of hazards in the workplace. MAGs hazard identification process takes account of the following:
•	Routine and non-routine activities such as plant cleaning and maintenance, extreme weather conditions, refurbishment and plant start-ups/shutdowns
•	Activities of all persons having access to the workplace including contractors, third party employees, visitors and home-based workers
•	Human behaviour, capabilities and other human factors
•	Identified hazards originating outside the workplace capable of adversely affecting the health and safety of persons under the control of MAG within the workplace
•	Hazards created in the vicinity of the workplace by work-related activities under the control of MAG
•	Infrastructure, equipment and materials at the workplace, whether provided by MAG or others
•	Changes or proposed changes in MAG or its activities
•	Modifications to the OH&amp;S management system, including temporary changes, and their impact on operations, processes and activities
•	Any applicable legal obligations relating to risk assessment and the implementation of necessary controls
•	The design of work areas, processes, installations, machinery/equipment, operating procedures including their adaptation to human capabilities
•	Potential emergency situations
•	Changes in knowledge of, and information about, hazards. Inc new or changed hazards.
MAG will apply the process of hazard identification and risk assessment to determine the controls that are necessary to reduce the risks of injury and/or ill health. The purpose of risk assessment is to address the hazards that might arise in the course of MAGs activities and ensure that the risks to people arising from these hazards are assessed, prioritized and controlled.
This is achieved by:
•	Developing a methodology for hazard identification and risk assessment
•	Identifying hazards
•	Estimating the associated risk levels, taking into account the adequacy of existing controls, based on an assessment of the likelihood of the occurrence of a hazardous event or exposure and the severity of injury or ill health that can be caused by the event or exposure
•	Determining whether these risks are acceptable with regard to MAGs legal obligation and its OH&amp;S objectives
•	Determining the appropriate risk controls, where these are found to be necessary
•	Documenting the results of the risk assessment
•	Reviewing the hazard identification and risk assessment process on an ongoing basis.
The outputs from the risk assessment process shall be used in the implementation and development of other parts of the OH&amp;S management system such as competence, operational planning and control, and monitoring, measurement, analysis and performance evaluation.
MAG will consider risks to sensitive populations (e.g. pregnant employees) and vulnerable groups (e.g. young workers) as well as any particular susceptibilities of the individuals involved in performing particular tasks (e.g. the ability of an individual to read instructions).
The risk assessment process will involve consultation with, and participation by, workers and take into account legal and other requirements.
Risk assessment shall be conducted by personnel with competence in risk assessment methodologies and techniques and appropriate knowledge of MAGs work activities.
MAG will also take into account risks which are not directly related to the health and safety of people, but which affect the OH&amp;S management system itself and can have an impact on its intended outcomes.
Risks to the OH&amp;S management system include:
•	Failure to understand the context of the organisation
•	Failure to address the needs and expectations of relevant interested parties
•	Inadequate consultation and participation of workers
•	Inadequate planning or allocation of resources
•	An inadequate audit program
•	An incomplete management reviews
•	Poor succession planning for key roles and engagememt by top management
Assessment of OH&amp;S opportunities and other opportunities to the OH&amp;S management system
MAG shall establish, implement and maintain a process to assess:
•	OH&amp;S opportunities to enhance OH&amp;S performance, while considering planned changes to the organisation, its policies, processes or activities
•	Other opportunities for improving the OH&amp;S management system.
Opportunities to improve OH&amp;S performance include:
•	Consideration of hazards and risks when planning and designing facilities, processes, plant and equipment, and materials
•	Modification of working processes including the alleviation of monotonous and repetitive work
•	Introduction of new technology to improve high-risk activities
•	Collaborating in forums that focus on issues relating to occupational health and safety.
•	Introduction of job safety analysis and task-related assessments
•	Implementation of permit-to-work processes
•	Implementation of ergonomic and other injury prevention-related assessments
•	Improvement of the occupational health and safety culture of MAG
Opportunities to improve the OH&amp;S management system include:
•	Enhancing the visibility of top management’s support for the OH&amp;S management system
•	Improving worker consultation and participation in OH&amp;S decision making
•	Enhancing the incident investigation process
•	Improving two-way communication on OH&amp;S issues and promoting OH&amp;S in the workplace
•	Expediting corrective actions to address OH&amp;S nonconformities
•	Implementing OH&amp;S objectives with the same passion as other business objectives
•	Improving competency in identifying hazards, dealing with OH&amp;S risks and implementing appropriate controls
•	Adopting a risk assessment approach to conducting OH&amp;S audits
•	Viewing workers at all levels as a key resource of the business
•	Ensuring that the management review promotes a strategic and critical evaluation of the OH&amp;S management system.
Risk Assessments
The MAG risk assessment process (as detailed in the Risk Assessment Procedure HSP-01) requires control measures to be defined and implemented according to the hierarchy of control. It is recognised that there are circumstances that cannot be planned for in advance (such as reaction to an emergency situation) and so preparing a written assessment in advance may not be possible in all cases. Therefore, before any work is carried out for which a significant hazard or risk exists, the person responsible for the work in conjunction with those who are about to carry it out should discuss the issues and implement the necessary controls. If te work is likely to be carried out again a full written risk assessment should be prepared without delay. For capital projects, the Project Delivery System (PDS) contains risk assessment mechanisms to generate project specific risk assessments. For all projects within scope of the Construction (Design and Management) Regulations reference should be made to the Construction Phase Health and Safety Plan. Implementation of controls identified in risk assessments is the responsibility of the departments that manage the activity. Risk Assessment Review - Should the way in which a particular task is carried out change, new tasks be introduced, new equipment brought into service or some other circumstance relating to a task change, it is for the operational areas to assess this prior to its being implemented to confirm the impact upon the hazards and risks present within the area of the business in question.
All risk assessments will be reviewed at a frequency commensurate with the risk rating. No assessment will be reviewed less than annually. 
Risk Assessments will be retained for the duration of the relevant process or activity or until a further assessment renders a previous version obsolete. Obsolete risk assessments will be retained for a period as defined in the Records section of this document.                                                                                                                                                                                   Incident Investigation - MAG operates an online accident and incident reporting system that is available to all colleagues. All accidents and incidents are to be reported as soon as possible and no later than 24 hours after the event. The online system is used for all types of report from injury and near miss through to fire, medical first aid and general hazard reporting. As part of the Vision Zero programme, MAG encourages all colleagues and those working for service partners, to report any unsafe act or condition that they may see. This can be done anonymously if required. The online reporting system is managed by Group Safety &amp; Resilience and is available through the intranet or via a web for third party contractors and service partners. Near Miss Incident and Hazard reports are investigated on the same category scale according to the potential for harm identified. Group or Divisional Health and Safety may investigate any level of event should the initial investigation indicate that it is appropriate.
In order to assist Health and Safety with investigations, departmental managers are required to carry out an initial investigation, as detailed in the Group Procedure HSP-02 Accidents, Incident Reporting &amp; Investigation, to establish certain basic facts.
MAG’s accident and incident investigation process is designed to understand the root causes of accidents and incidents including the extent to which behaviours have contributed to the circumstances of the event in question. It does not seek to blame individuals for their actions but appreciate what influenced the outcome. To this end MAG includes a behaviour-based dimension in determining any possible corrective actions that have been highlighted through the investigation process. 
In instances where it emerges that individual(s) have wilfully neglected their safety responsibilities a separate disciplinary process may be instigated in accordance with MAG HR Procedures.</t>
  </si>
  <si>
    <t>The hazard identification process within MAG, aims to proactively determine all sources, situations or acts (or a combination of these), arising from MAGs activities, with a potential for harm in terms of injury or ill health. Hazard identification shall consider the different types of hazards in the workplace. MAGs hazard identification process takes account of the following:
•	Routine and non-routine activities such as plant cleaning and maintenance, extreme weather conditions, refurbishment and plant start-ups/shutdowns
•	Activities of all persons having access to the workplace including contractors, third party employees, visitors and home-based workers
•	Human behaviour, capabilities and other human factors
•	Identified hazards originating outside the workplace capable of adversely affecting the health and safety of persons under the control of MAG within the workplace
•	Hazards created in the vicinity of the workplace by work-related activities under the control of MAG
•	Infrastructure, equipment and materials at the workplace, whether provided by MAG or others
•	Changes or proposed changes in MAG or its activities
•	Modifications to the OH&amp;S management system, including temporary changes, and their impact on operations, processes and activities
•	Any applicable legal obligations relating to risk assessment and the implementation of necessary controls
•	The design of work areas, processes, installations, machinery/equipment, operating procedures including their adaptation to human capabilities
•	Potential emergency situations
•	Changes in knowledge of, and information about, hazards. Inc new or changed hazards.
MAG will apply the process of hazard identification and risk assessment to determine the controls that are necessary to reduce the risks of injury and/or ill health. The purpose of risk assessment is to address the hazards that might arise in the course of MAGs activities and ensure that the risks to people arising from these hazards are assessed, prioritized and controlled.
This is achieved by:
•	Developing a methodology for hazard identification and risk assessment
•	Identifying hazards
•	Estimating the associated risk levels, taking into account the adequacy of existing controls, based on an assessment of the likelihood of the occurrence of a hazardous event or exposure and the severity of injury or ill health that can be caused by the event or exposure
•	Determining whether these risks are acceptable with regard to MAGs legal obligation and its OH&amp;S objectives
•	Determining the appropriate risk controls, where these are found to be necessary
•	Documenting the results of the risk assessment
•	Reviewing the hazard identification and risk assessment process on an ongoing basis.
The outputs from the risk assessment process shall be used in the implementation and development of other parts of the OH&amp;S management system such as competence, operational planning and control, and monitoring, measurement, analysis and performance evaluation.
MAG will consider risks to sensitive populations (e.g. pregnant employees) and vulnerable groups (e.g. young workers) as well as any particular susceptibilities of the individuals involved in performing particular tasks (e.g. the ability of an individual to read instructions).
The risk assessment process will involve consultation with, and participation by, workers and take into account legal and other requirements.
Risk assessment shall be conducted by personnel with competence in risk assessment methodologies and techniques and appropriate knowledge of MAGs work activities.
MAG will also take into account risks which are not directly related to the health and safety of people, but which affect the OH&amp;S management system itself and can have an impact on its intended outcomes.
Risks to the OH&amp;S management system include:
•	Failure to understand the context of the organisation
•	Failure to address the needs and expectations of relevant interested parties
•	Inadequate consultation and participation of workers
•	Inadequate planning or allocation of resources
•	An inadequate audit program
•	An incomplete management reviews
•	Poor succession planning for key roles and engagememt by top management
Assessment of OH&amp;S opportunities and other opportunities to the OH&amp;S management system
MAG shall establish, implement and maintain a process to assess:
•	OH&amp;S opportunities to enhance OH&amp;S performance, while considering planned changes to the organisation, its policies, processes or activities
•	Other opportunities for improving the OH&amp;S management system.
Opportunities to improve OH&amp;S performance include:
•	Consideration of hazards and risks when planning and designing facilities, processes, plant and equipment, and materials
•	Modification of working processes including the alleviation of monotonous and repetitive work
•	Introduction of new technology to improve high-risk activities
•	Collaborating in forums that focus on issues relating to occupational health and safety.
•	Introduction of job safety analysis and task-related assessments
•	Implementation of permit-to-work processes
•	Implementation of ergonomic and other injury prevention-related assessments
•	Improvement of the occupational health and safety culture of MAG
Opportunities to improve the OH&amp;S management system include:
•	Enhancing the visibility of top management’s support for the OH&amp;S management system
•	Improving worker consultation and participation in OH&amp;S decision making
•	Enhancing the incident investigation process
•	Improving two-way communication on OH&amp;S issues and promoting OH&amp;S in the workplace
•	Expediting corrective actions to address OH&amp;S nonconformities
•	Implementing OH&amp;S objectives with the same passion as other business objectives
•	Improving competency in identifying hazards, dealing with OH&amp;S risks and implementing appropriate controls
•	Adopting a risk assessment approach to conducting OH&amp;S audits
•	Viewing workers at all levels as a key resource of the business
•	Ensuring that the management review promotes a strategic and critical evaluation of the OH&amp;S management system.
Risk Assessments
The MAG risk assessment process (as detailed in the Risk Assessment Procedure HSP-01) requires control measures to be defined and implemented according to the hierarchy of control. It is recognised that there are circumstances that cannot be planned for in advance (such as reaction to an emergency situation) and so preparing a written assessment in advance may not be possible in all cases. Therefore, before any work is carried out for which a significant hazard or risk exists, the person responsible for the work in conjunction with those who are about to carry it out should discuss the issues and implement the necessary controls. If te work is likely to be carried out again a full written risk assessment should be prepared without delay. For capital projects, the Project Delivery System (PDS) contains risk assessment mechanisms to generate project specific risk assessments. For all projects within scope of the Construction (Design and Management) Regulations reference should be made to the Construction Phase Health and Safety Plan. Implementation of controls identified in risk assessments is the responsibility of the departments that manage the activity. Risk Assessment Review - Should the way in which a particular task is carried out change, new tasks be introduced, new equipment brought into service or some other circumstance relating to a task change, it is for the operational areas to assess this prior to its being implemented to confirm the impact upon the hazards and risks present within the area of the business in question.
All risk assessments will be reviewed at a frequency commensurate with the risk rating. No assessment will be reviewed less than annually. 
Risk Assessments will be retained for the duration of the relevant process or activity or until a further assessment renders a previous version obsolete. Obsolete risk assessments will be retained for a period as defined in the Records section of this document.                                                                                                                                                                                   Incident Investigation - MAG operates an online accident and incident reporting system that is available to all colleagues. All accidents and incidents are to be reported as soon as possible and no later than 24 hours after the event. The online system is used for all types of report from injury and near miss through to fire, medical first aid and general hazard reporting. MAG encourages all colleagues and those working for service partners, to report any unsafe act or condition that they may see. This can be done anonymously if required. The online reporting system is managed by Group Safety &amp; Resilience and is available through the intranet, an App or via a web for third party contractors and service partners. Near Miss Incident and Hazard reports are investigated on the same category scale according to the potential for harm identified. Group or Divisional Health and Safety may investigate any level of event should the initial investigation indicate that it is appropriate.
In order to assist Health and Safety with investigations, departmental managers are required to carry out an initial investigation, as detailed in the Group Procedure HSP-02 Accidents, Incident Reporting &amp; Investigation, to establish certain basic facts.
MAG’s accident and incident investigation process is designed to understand the root causes of accidents and incidents including the extent to which behaviours have contributed to the circumstances of the event in question. It does not seek to blame individuals for their actions but appreciate what influenced the outcome. To this end MAG includes a behaviour-based dimension in determining any possible corrective actions that have been highlighted through the investigation process. 
In instances where it emerges that individual(s) have wilfully neglected their safety responsibilities a separate disciplinary process may be instigated in accordance with MAG HR Procedures.</t>
  </si>
  <si>
    <t>i. how the organization ensures the quality of these processes, including the competency of persons who carry them out;</t>
  </si>
  <si>
    <t>ii. how the results of these processes are used to evaluate and continually improve the occupational health and safety management system.</t>
  </si>
  <si>
    <t>b. A description of the processes for workers to report work-related hazards and hazardous situations, and an explanation of how workers are protected against reprisals.</t>
  </si>
  <si>
    <t>c. A description of the policies and processes for workers to remove themselves from work situations that they believe could cause injury or ill health, and an explanation of how workers are protected against reprisals.</t>
  </si>
  <si>
    <t>d. A description of the processes used to investigate work-related incidents, including the processes to identify hazards and assess risks relating to the incidents, to determine corrective actions using the hierarchy of controls, and to determine improvements needed in the occupational health and safety management system.</t>
  </si>
  <si>
    <t>403-3</t>
  </si>
  <si>
    <t>Occupational health services</t>
  </si>
  <si>
    <t>a. A description of the occupational health services’ functions that contribute to the identification and elimination of hazards and minimization of risks, and an explanation of how the organization ensures the quality of these services and facilitates workers’ access to them.</t>
  </si>
  <si>
    <t>see 403-2 hazard identification and minimization of risks
Hazards are identifed and reported by all MAG staff and non MAG staff via the SafePort reporting system. They are reviewed, investigated and assigned a potential severity and type by a trained staff member.</t>
  </si>
  <si>
    <t>403-4</t>
  </si>
  <si>
    <t>Worker participation, consultation, and communication on occupational health and safety</t>
  </si>
  <si>
    <t>a. A description of the processes for worker participation and consultation in the development, implementation, and evaluation of the occupational health and safety management system, and for providing access to and communicating relevant information on occupational health and safety to workers.</t>
  </si>
  <si>
    <t>MAG's Safety and Resilience Governance framework Integrates all MAG functional areas of the Operating model and adopted the ‘OneMAG’ principle of standardisation to the framework. This OneMAG principle is evident throughout the Governance Framework through the establishment of consolidated and standardised meeting forums across the whole of MAG. We have developed standardised documentation TOR's and performance reporting for all Governance meetings.
Key to this standardisation is the development of a MAG Power BI dashboard that produces standardised performance KPI’s and metrics for all the individual forums, encompassing all MAG functional areas and located in a single Group repository for document control (CAMMS).
All documentation related to the Safety &amp; Resilience governance Framework is located in a single repository on MS Teams and cascaded via meetings through the heirarchy from Group afety and resilience Board down to local safety forums. 
Local Safty Forums (monthly) report into Departmental Safety and Resilience Groups (Monthly), report into Airports Safety &amp; resiliecen Board (by-monthly) report into Group Safety and Resilience Board (quarterly) report into Exco monthly reporting into MAG Board. See tab 'H&amp;S -Local safety forum TOR's'</t>
  </si>
  <si>
    <t>MAG's Safety and Resilience Governance framework Integrates all MAG functional areas of the Operating model and adopted the principle of standardisation to the framework. This  principle is evident throughout the Governance Framework through the establishment of consolidated and standardised meeting forums across the whole of MAG. We have developed standardised documentation TOR's and performance reporting for all Governance meetings.
Key to this standardisation is the MAG Power BI dashboard that produces standardised performance KPI’s and metrics for all the individual forums, encompassing all MAG functional areas and located in a single Group repository for document control (CAMMS).
All documentation related to the Safety &amp; Resilience governance Framework is located in a single repository on MS Teams and cascaded via meetings through the heirarchy from Group Safety and Resilience Board down to Local Safety Forums. 
Local Safty Forums (monthly) report into Departmental Safety and Resilience Groups (Monthly), report into Airports Safety &amp; resiliecen Board (by-monthly) report into Group Safety and Resilience Board (quarterly) report into Exco monthly reporting into MAG Board. See tab 'H&amp;S -Local safety forum TOR's'</t>
  </si>
  <si>
    <t>MAG's Safety and Resilience Governance framework integrates all MAG functional areas of the Operating model and adopted the principle of standardisation to the framework. This principle is evident throughout the Governance Framework through the establishment of consolidated and standardised meeting forums across the whole of MAG. We have developed standardised documentation TOR's and performance reporting for all Governance meetings.
Key to this standardisation is the MAG Power BI dashboards and scorecards that produce standardised performance KPI’s and metrics for all the individual forums, encompassing all MAG functional areas and located in a single Group repository for document control (CAMMS).
All documentation related to the Safety &amp; Resilience governance Framework is located in a single repository on MS Teams and cascaded via meetings through the hierarchy from Group Safety and Resilience Board down to Local Safety Forums. 
Local Safety Forums (LSF's) report into Departmental Safety and Resilience Groups (SRG's), which in turn report into Airports Safety &amp; resilience Boards (SRB's) which then report into the Group Safety and Resilience Board (GSRB). In addition agreed and standardised KPI's are also reported within the Exco monthly report and the MAG Board report and Top of Ops narrative. See tab 'H&amp;S -Local safety forum TOR's'</t>
  </si>
  <si>
    <t>b. Where formal joint management–worker health and safety committees exist, a description of their responsibilities, meeting frequency, decision-making authority, and whether and, if so, why any workers are not represented by these committees.</t>
  </si>
  <si>
    <t>403-5</t>
  </si>
  <si>
    <t>Worker training on occupational health and safety</t>
  </si>
  <si>
    <t xml:space="preserve">The reporting organization shall report the following information for employees and for workers who are not employees but whose work and/or workplace is controlled by the organization: </t>
  </si>
  <si>
    <t>a. A description of any occupational health and safety training provided to workers, including generic training as well as training on specific work-related hazards, hazardous activities, or hazardous situations.</t>
  </si>
  <si>
    <t>All MAG employees undertake annual H&amp;S and Fire Safety training. Depending on the role this is supplimented by  additional training in Manual handling provided by a 3rd party supplier, Pristine Condition.  Employee only. 3rd parties provide their own training within the MAG framework.</t>
  </si>
  <si>
    <t>All MAG employees undertake annual H&amp;S and Fire Safety training. Depending on the role this is supplimented by additional training in Manual handling provided by a 3rd party supplier, Pristine Condition.  Employee only. 3rd parties provide their own training within the MAG framework.</t>
  </si>
  <si>
    <t>403-6</t>
  </si>
  <si>
    <t>Promotion of worker health</t>
  </si>
  <si>
    <t>The reporting organization shall report the following information for employees and for workers who are not employees but whose work and/or  workplace is controlled by the organization:</t>
  </si>
  <si>
    <t>a. An explanation of how the organization facilitates workers’ access to non-occupational medical and healthcare services, and the scope of access provided.</t>
  </si>
  <si>
    <t>All MAG employees are eliigble for Benefits Me, our flexible benefits platform, which gives them access to a range of health and wellbeing benefits. Colleagues have the opportunity of taking up the health cash plan, at a cost of £3 per month which covers a range of health benefits such as dental check ups, eye tests, physio and hollistic therapies. Leaders have the opportunity of opting into the company PMI scheme and covering their family at their own cost. In addition, all MAG employees have the option of purchasing a range of insurance products - dental insurance, critical illness. To suppor colleague financial wellbeing, MAG offers a discount portal to make every day things that bit cheaper, offering discount on everything from household bills to supermarket shopping. In addition, MAG hosts a range of health and wellbeing promotion material on MAGnet, out intranet, and engages with external providers to run awareness sessions on a range of topics that are avaialble live via Teams or recorded so all colleagues can access regardless of whether on shift or rest day. Your Time to Thrive training has been developed and is being rolled out to all colleagues, with sessions on topics such as stress, positive relationships, embracing a growth mindset. Wellbeing Wednesday is released each week to all colleagues and shines the spotlight on a different topic each week, topics ocvered include, focus on LGBTIQ+ and mental health, sleep for shift workers, importance of hydration. Occupational Health services, provided by Health Partners, are available to all colleagues and in addition to their standard health surveillance and management referrals they offer a wide range of support for all colleagues on a number of topcis including recovery from Covid, cancer support and general health information.  The Employee Assistance Programme is available 24/7 to provide confidential support to colleagues on a range of topics from financial hardship, legal disputes to mental health and counselling.</t>
  </si>
  <si>
    <t>All MAG employees are eligble for Benefits Me, our flexible benefits platform, which gives them access to a range of health and wellbeing benefits. 
Colleagues have the opportunity of taking up the health cash plan, at a cost of £3 per month which covers a range of health benefits such as dental check ups, eye tests, physio and hollistic therapies. 
Leaders are auto enrolled, but can chose to opt out, of the company Private Medical Insurance scheme of which MAG fund the single cover level for them. Colleagues can also chose to cover their partner/family at their own cost. Non Leaders are given the oppertunity to enrol into the scheme at their cost. 
In addition, all MAG employees have the option of purchasing a range of insurance products - dental insurance, critical illness, personal accident insurance and travel insurance. 
To support colleague financial wellbeing, MAG offers a discount portal to make every day things that bit cheaper, offering discounts on everything from household bills to supermarket shopping. MAG also collaborate with 3rd parties such as leading Uk Banks to provide financial wellbeing education and support. 
In addition, MAG hosts a range of health and wellbeing promotion material on MAGnet, the intranet, and engages with external providers to run awareness sessions on a range of topics that are avaialble live via Teams or recorded so all colleagues can access regardless of whether on shift or rest day. 
MAG has a variety of Colleague Resource Groups, known as CRG's, which are essentially communities of under represented groups which may need additional support or guidenance within the workplace. The CRG's include: Fly with Priude LGBTQIA+, Carers, Disability, The Womens Network, and the Mental Health CRG. These CRGs meet on a regular basis to support members but also discuss how they can raise awareness and work on initiatives across the group to support other colleagues. 
Occupational Health services, provided by Health Partners, are available to all colleagues and in addition to their standard health surveillance and management referrals they offer a wide range of support for all colleagues on a number of topcis including recovery from Covid, cancer support and general health information.  
The Employee Assistance Programme, provided by VITA, is available 24/7 to provide confidential support to colleagues on a range of topics from financial hardship, legal disputes to mental health and counselling.</t>
  </si>
  <si>
    <t xml:space="preserve">All colleagues have a responsibility for their own wellbeing as well as that of their colleagues as wellbeing is a core foundational principle of our organization. We have a number of key colleagues that take the lead on different aspects of wellbeing:
Group Health &amp; Wellbeing Manager – responsible for setting the overall wellbeing strategy for MAG, delivering tactical actions that address current wellbeing concerns across the organization, monitoring effectiveness of campaigns and using the data to inform next steps.
Each Airport has 2 designated Wellbeing Champions who sit within the People Function (1 x People Partner, 1 x People Advisor) who are responsible for feeding into and translating the group tactical plan into local level campaigns and actions.
Supporting these Wellbeing Champions, each airport has a number of Menopause Champions, Mental Health First Aiders (MHFAs) and Wellbeing Leads who undertake these roles alongside their normal day jobs. These colleagues have all come forward and volunteered to be trained and support colleagues. Colleagues can identify these colleagues in the operation through their different coloured lanyards and pin badges, as well as by visiting our Wellbeing Intranet pages where they all have a profile.
Training takes place throughout the year to ensure all those with a designated wellbeing role are up to date with latest thinking and key practices. All our MHFAs have undergone accredited 2 day training and have regular refreshers. They are invited to connect in forums to discuss challenges being faced within MAG and to hear from the likes of Occupational Health and EAP on external factors impacting on mental health. We have a number of training partners such as Henpicked who deliver bespoke training on topics like the Menopause, and we use them to train our Menopause Champions.
We have a suite of online learning that colleagues can tap into at any time on a range of wellbeing topics as well as specific line manager training on mental health and general wellbeing.
-----------------------------------------------------
Our focus is for Wellbeing to be a core foundational principle of our organisation, making a commitment to our colleagues to create a healthy environment, where people can be themselves, feel well and are able to perform at their best. 
We will continue to focus on 4 main pillars:
Healthy Mind
Objectives:
1. Educate individuals about mental health and its importance
2. Empower individuals to recognise and manage stress, anxiety, and emotional challenges
3. Support individuals in accessing mental health resources and services.
4. Reduce stigma around mental health and foster a culture of openness and support
Healthy Body
Objectives:
1. Promote physical activity: encourage regular movement throughout the workday
2. Support healthy habits: provide education and resources on nutrition, hydration and physical fitness
3. Create a healthier work environment: implement changes that reduce health risks in the workplace
4. Foster long-term behaviour change: encourage colleagues to adopt healthier lifestyles both at work and at home
Healthy Lifestyle
Objectives:
1. Educate individuals on the principles of a healthy lifestyle
2. Empower individuals to make informed choices
3. Support individuals in achieving short- and long-term health and fitness goals
4. Reduce stress and health risks to enhance overall wellbeing and workplace performance
Healthy Finances
Objectives:
1. Educate colleagues on personal finance management
2. Empower colleagues to make informed financial decisions
3. Support colleagues in achieving short- and long-term financial goals
4. Reduce financial stress that may negatively impact work performance and overall wellbeing
-----------------------------------------------------
All MAG employees are eligible for Benefits Me, our flexible benefits platform, which gives them access to a range of health and wellbeing benefits. 
Colleagues have the opportunity of taking up the health cash plan, at a cost of £3 per month which covers a range of health benefits such as dental check-ups, eye tests, physio and holistic therapies. Colleagues in STN now have this fully funded for them as part of their recent pay deal as do all 4a graded colleagues across the Group.
Grade 5+ Leaders are auto enrolled, but can chose to opt out, of the company Private Medical Insurance scheme, currently provided by AXA, of which MAG fund the single cover level for them. Individuals can also choose to cover their partner/family at their own cost. 
In addition, all MAG employees have the option of purchasing a range of insurance products - dental insurance, critical illness, personal accident insurance and travel insurance. All of these products are now offered on a net pay basis, meaning more of our front-line colleagues can now take up the benefit as they are not impacted by National Living Wage rates. New for April 2025, we offered all colleagues the opportunity to purchase cancer screening for themselves and their loved ones which has been very popular.
To support colleague financial wellbeing, MAG offers a discount portal to make everyday things that bit cheaper, offering discounts on everything from household bills to supermarket shopping. MAG also collaborate with 3rd parties such as leading UK Banks to provide financial wellbeing education and support. 
In addition, MAG hosts a range of health and wellbeing promotion material on MAGnet, the intranet, and engages with external providers to run awareness sessions on a range of topics that are available live via Teams or recorded so all colleagues can access regardless of whether on shift or rest day. 
MAG has a variety of Colleague Communities, formally CRG's, which are essentially communities of underrepresented groups which may need additional support or guidance within the workplace. The CC's include Fly with Pride LGBTQIA+, Carers, RespectAbility, The Women’s Network, and the Mental Health CRG. These CC’s meet on a regular basis to support members but also discuss how they can raise awareness and work on initiatives across the group to support other colleagues. 
Across MAG, colleagues have volunteered to be trained as Mental Health First Aiders and Menopause Champions and both services are widely used.
Occupational Health services, provided by Health Partners, are available to all colleagues and in addition to their standard health surveillance and management referrals they offer a wide range of support for all colleagues on a number of topics including recovery from Covid, cancer support and general health information.  
The Employee Assistance Programme, provided by VITA, is available 24/7 to provide confidential support to colleagues on a range of topics from financial hardship, legal disputes to mental health and counselling.
</t>
  </si>
  <si>
    <r>
      <rPr>
        <b/>
        <sz val="10"/>
        <color rgb="FF000000"/>
        <rFont val="Futura Lt BT"/>
      </rPr>
      <t xml:space="preserve">Our Approach to Wellbeing
</t>
    </r>
    <r>
      <rPr>
        <sz val="10"/>
        <color rgb="FF000000"/>
        <rFont val="Futura Lt BT"/>
      </rPr>
      <t xml:space="preserve">Wellbeing is a core principle of our organisation, and all colleagues share responsibility for supporting their own wellbeing as well as that of others. This collective commitment is supported by a structured network of colleagues who lead and champion wellbeing initiatives across the business.
</t>
    </r>
    <r>
      <rPr>
        <b/>
        <sz val="10"/>
        <color rgb="FF000000"/>
        <rFont val="Futura Lt BT"/>
      </rPr>
      <t xml:space="preserve">Group Health &amp; Wellbeing Manager
</t>
    </r>
    <r>
      <rPr>
        <sz val="10"/>
        <color rgb="FF000000"/>
        <rFont val="Futura Lt BT"/>
      </rPr>
      <t xml:space="preserve">The Group Health &amp; Wellbeing Manager is responsible for setting MAG’s overall wellbeing strategy. This includes delivering targeted initiatives that address emerging wellbeing needs across the organisation, assessing the effectiveness of wellbeing campaigns, and using insight and data to inform future priorities.
</t>
    </r>
    <r>
      <rPr>
        <b/>
        <sz val="10"/>
        <color rgb="FF000000"/>
        <rFont val="Futura Lt BT"/>
      </rPr>
      <t xml:space="preserve">Local Wellbeing Leadership
</t>
    </r>
    <r>
      <rPr>
        <sz val="10"/>
        <color rgb="FF000000"/>
        <rFont val="Futura Lt BT"/>
      </rPr>
      <t xml:space="preserve">Each airport has two designated Wellbeing Champions within the People function (one People Partner and one People Advisor). Together, they are responsible for translating the Group wellbeing strategy into locally relevant campaigns and actions that meet the specific needs of their airport community.
Supporting the Wellbeing Champions at each airport is a network of trained colleagues, including Menopause Champions, Mental Health First Aiders (MHFAs), and Wellbeing Leads. These roles are undertaken alongside colleagues’ day‑to‑day roles, with individuals volunteering their time and commitment to support others. Colleagues can identify these trained supporters through coloured lanyards and pin badges across the operation, as well as through profile information available on our wellbeing intranet pages.
Training and Capability Building
Training takes place throughout the year to ensure colleagues in designated wellbeing roles remain informed of the latest thinking and best practice. All Mental Health First Aiders complete accredited two‑day training and attend regular refresher sessions. They are also encouraged to connect through forums that enable discussion of challenges across MAG and engagement with internal and external specialists, including Occupational Health and our Employee Assistance Programme, to understand wider factors impacting mental health.
MAG partners with a range of specialist training providers, including Henpicked, to deliver bespoke training on topics such as menopause awareness and support. These providers play a key role in equipping our Menopause Champions with the knowledge and confidence needed to support colleagues effectively.
In addition, all colleagues have access to a suite of online learning resources, available at any time, covering a broad range of wellbeing topics. This includes targeted training for line managers on mental health and general wellbeing to support them in their leadership responsibilities.
</t>
    </r>
    <r>
      <rPr>
        <b/>
        <sz val="10"/>
        <color rgb="FF000000"/>
        <rFont val="Futura Lt BT"/>
      </rPr>
      <t xml:space="preserve">Our Wellbeing Framework
</t>
    </r>
    <r>
      <rPr>
        <sz val="10"/>
        <color rgb="FF000000"/>
        <rFont val="Futura Lt BT"/>
      </rPr>
      <t xml:space="preserve">Our aim is for wellbeing to remain a foundational principle of our organisation, reflecting our commitment to creating a healthy, inclusive environment where colleagues feel supported to be themselves, maintain good health, and perform at their best.
Our wellbeing strategy is structured around four core pillars:
</t>
    </r>
    <r>
      <rPr>
        <b/>
        <sz val="10"/>
        <color rgb="FF000000"/>
        <rFont val="Futura Lt BT"/>
      </rPr>
      <t xml:space="preserve">Healthy Mind
</t>
    </r>
    <r>
      <rPr>
        <sz val="10"/>
        <color rgb="FF000000"/>
        <rFont val="Futura Lt BT"/>
      </rPr>
      <t xml:space="preserve">Objectives:
1. Educate colleagues about mental health and its importance
2. Empower individuals to recognise and manage stress, anxiety, and emotional challenges
3. Support access to appropriate mental health resources and services
4. Reduce stigma and foster a culture of openness, understanding, and support
</t>
    </r>
    <r>
      <rPr>
        <b/>
        <sz val="10"/>
        <color rgb="FF000000"/>
        <rFont val="Futura Lt BT"/>
      </rPr>
      <t xml:space="preserve">Healthy Body
</t>
    </r>
    <r>
      <rPr>
        <sz val="10"/>
        <color rgb="FF000000"/>
        <rFont val="Futura Lt BT"/>
      </rPr>
      <t xml:space="preserve">Objectives:
1. Promote physical activity and encourage regular movement throughout the working day
2. Support healthy habits through education and resources on nutrition, hydration, and physical fitness
3. Create healthier work environments by reducing workplace health risks
4. Encourage sustainable, long‑term behaviour change both at work and at home
</t>
    </r>
    <r>
      <rPr>
        <b/>
        <sz val="10"/>
        <color rgb="FF000000"/>
        <rFont val="Futura Lt BT"/>
      </rPr>
      <t xml:space="preserve">Healthy Lifestyle
</t>
    </r>
    <r>
      <rPr>
        <sz val="10"/>
        <color rgb="FF000000"/>
        <rFont val="Futura Lt BT"/>
      </rPr>
      <t xml:space="preserve">Objectives:
1. Educate colleagues on the principles of a healthy lifestyle
2. Enable informed decision‑making around health and wellbeing
3. Support colleagues in achieving short‑ and long‑term health and fitness goals
4. Reduce stress and health risks to enhance overall wellbeing and workplace performance
</t>
    </r>
    <r>
      <rPr>
        <b/>
        <sz val="10"/>
        <color rgb="FF000000"/>
        <rFont val="Futura Lt BT"/>
      </rPr>
      <t xml:space="preserve">Healthy Finances
</t>
    </r>
    <r>
      <rPr>
        <sz val="10"/>
        <color rgb="FF000000"/>
        <rFont val="Futura Lt BT"/>
      </rPr>
      <t xml:space="preserve">Objectives:
1. Educate colleagues on effective personal financial management
2. Empower informed financial decision‑making
3. Support the achievement of short‑ and long‑term financial goals
4. Reduce financial stress that may negatively impact wellbeing and work performance
</t>
    </r>
    <r>
      <rPr>
        <b/>
        <sz val="10"/>
        <color rgb="FF000000"/>
        <rFont val="Futura Lt BT"/>
      </rPr>
      <t xml:space="preserve">Colleague Voice and Insight
</t>
    </r>
    <r>
      <rPr>
        <sz val="10"/>
        <color rgb="FF000000"/>
        <rFont val="Futura Lt BT"/>
      </rPr>
      <t xml:space="preserve">Colleagues play a central role in shaping our wellbeing strategy at a Group level. Insight is gathered through annual Your Voice surveys, local focus groups, engagement with Trade Unions (Unite and Prospect), and ongoing feedback from our Wellbeing Champions, Menopause Champions, and Mental Health First Aiders. We also engage closely with our Colleague Communities, including the Women’s Network, Mind Matters (Mental Health), Fly with Pride (LGBTQ+), Embrace (Race &amp; Ethnicity), PACT (Parents &amp; Carers), and RespectAbility (Disability &amp; Neurodiversity).
In addition, trends and themes are identified through analysis of absence data, Occupational Health information, and Employee Assistance Programme usage. This insight helps us to highlight priority areas of focus and monitor the impact of our wellbeing initiatives on colleague outcomes.
</t>
    </r>
    <r>
      <rPr>
        <b/>
        <sz val="10"/>
        <color rgb="FF000000"/>
        <rFont val="Futura Lt BT"/>
      </rPr>
      <t xml:space="preserve">Benefits and Support
</t>
    </r>
    <r>
      <rPr>
        <sz val="10"/>
        <color rgb="FF000000"/>
        <rFont val="Futura Lt BT"/>
      </rPr>
      <t xml:space="preserve">All MAG employees have access to Benefits Me, our flexible benefits platform, which provides a wide range of health and wellbeing options.
Colleagues can choose to join the health cash plan for £3 per month, covering benefits such as dental check‑ups, eye tests, physiotherapy, and holistic therapies. For colleagues at STN, and all Grade 4a colleagues across the Group, this benefit is fully funded as part of recent pay arrangements.
Grade 5 and above leaders are automatically enrolled into the company’s private medical insurance scheme, currently provided by AXA, with MAG funding single‑person cover. Colleagues may opt out if they wish and can choose to extend cover to partners or family members at their own cost. Leaders can also purchase the health cash plan for themselves and their families.
All employees may additionally purchase a range of insurance products, including dental insurance, critical illness cover, personal accident insurance, and travel insurance. These benefits are offered on a net‑pay basis, enabling greater accessibility for front‑line colleagues. In support of our wellbeing agenda, colleagues also have the option to purchase cancer screening services for themselves and their loved ones.
To support financial wellbeing, MAG provides access to a discount portal offering savings on everyday essentials, from household bills to supermarket shopping. We also work with external partners, including leading UK banks, to deliver financial education and guidance.
MAG hosts a wide range of health and wellbeing resources on MAGnet, our intranet, and regularly partners with external providers to deliver awareness sessions on key topics. These sessions are available live via Microsoft Teams or recorded to ensure accessibility for all colleagues, regardless of shift patterns or rest days.
</t>
    </r>
    <r>
      <rPr>
        <b/>
        <sz val="10"/>
        <color rgb="FF000000"/>
        <rFont val="Futura Lt BT"/>
      </rPr>
      <t xml:space="preserve">Community and Professional Support
</t>
    </r>
    <r>
      <rPr>
        <sz val="10"/>
        <color rgb="FF000000"/>
        <rFont val="Futura Lt BT"/>
      </rPr>
      <t xml:space="preserve">MAG has a number of Colleague Communities, which bring together underrepresented groups who may benefit from additional support or guidance in the workplace. These include Fly with Pride (LGBTQIA+), Carers, RespectAbility, the Women’s Network, and the Mental Health Community. Each community meets regularly to support members and to develop initiatives that raise awareness and improve inclusion across the Group.
Across MAG, colleagues have volunteered to train as Mental Health First Aiders and Menopause Champions, and both services are widely used and valued.
Occupational Health services, provided by Health Partners, are available to all colleagues. In addition to health surveillance and management referrals, support is offered across a broad range of topics, including recovery from Covid‑19, cancer support, and general health guidance.
Our Employee Assistance Programme, provided by VITA, is available 24/7 to offer confidential support on a wide range of issues, including mental health, counselling, financial hardship, and legal concerns.
</t>
    </r>
  </si>
  <si>
    <t>b. A description of any voluntary health promotion services and programs offered to workers to address major non-work-related health risks, including the specific health risks addressed, and how the organization facilitates workers’ access to these services and programs.</t>
  </si>
  <si>
    <t>403-7</t>
  </si>
  <si>
    <t>Prevention and mitigation of occupational health and safety impacts directly linked by business relationships</t>
  </si>
  <si>
    <t>MAG will apply the process of hazard identification and risk assessment to determine the controls that are necessary to reduce the risks of injury and/or ill health. The purpose of risk assessment is to address the hazards that might arise in the course of MAGs activities and ensure that the risks to people arising from these hazards are assessed, prioritized and controlled. This is achieved by:
•	Developing a methodology for hazard identification and risk assessment
•	Identifying hazards
•	Estimating the associated risk levels, taking into account the adequacy of existing controls, based on an assessment of the likelihood of the occurrence of a hazardous event or exposure and the severity of injury or ill health that can be caused by the event or exposure
•	Determining whether these risks are acceptable with regard to MAGs legal obligation and its OH&amp;S objectives
•	Determining the appropriate risk controls, where these are found to be necessary
•	Documenting the results of the risk assessment
•	Reviewing the hazard identification and risk assessment process on an ongoing basis.
The outputs from the risk assessment process shall be used in the implementation and development of other parts of the OH&amp;S management system such as competence, operational planning and control, and monitoring, measurement, analysis and performance evaluation.
MAG will consider risks to sensitive populations (e.g. pregnant employees) and vulnerable groups (e.g. young workers) as well as any particular susceptibilities of the individuals involved in performing particular tasks (e.g. the ability of an individual to read instructions).
The risk assessment process will involve consultation with, and participation by, workers and take into account legal and other requirements.
Risk assessment shall be conducted by personnel with competence in risk assessment methodologies and techniques and appropriate knowledge of MAGs work activities.
MAG will also take into account risks which are not directly related to the health and safety of people, but which affect the OH&amp;S management system itself and can have an impact on its intended outcomes.
Risks to the OH&amp;S management system include:
•	Failure to understand the context of the organisation
•	Failure to address the needs and expectations of relevant interested parties
•	Inadequate consultation and participation of workers
•	Inadequate planning or allocation of resources
•	An inadequate audit program
•	An incomplete management reviews
•	Poor succession planning for key roles
•	Poor engagement by top management
Assessment of OH&amp;S opportunities and other opportunities to the OH&amp;S management system
MAG shall establish, implement and maintain a process to assess:
•	OH&amp;S opportunities to enhance OH&amp;S performance, while considering planned changes to the organisation, its policies, processes or activities
•	Other opportunities for improving the OH&amp;S management system.
Opportunities to improve OH&amp;S performance include:
•	Consideration of hazards and risks when planning and designing facilities, processes, plant and equipment, and materials
•	Modification of working processes including the alleviation of monotonous and repetitive work
•	Introduction of new technology to improve high-risk activities
•	Collaborating in forums that focus on issues relating to occupational health and safety.
•	Introduction of job safety analysis and task-related assessments
•	Implementation of permit-to-work processes
•	Implementation of ergonomic and other injury prevention-related assessments
•	Improvement of the occupational health and safety culture of MAG
Opportunities to improve the OH&amp;S management system include:
•	Enhancing the visibility of top management’s support for the OH&amp;S management system
•	Improving worker consultation and participation in OH&amp;S decision making
•	Enhancing the incident investigation process
•	Improving two-way communication on OH&amp;S issues and promoting OH&amp;S in the workplace
•	Expediting corrective actions to address OH&amp;S nonconformities
•	Implementing OH&amp;S objectives with the same passion as other business objectives
•	Improving competency in identifying hazards, dealing with OH&amp;S risks and implementing appropriate controls
•	Adopting a risk assessment approach to conducting OH&amp;S audits
•	Viewing workers at all levels as a key resource of the business
•	Ensuring that the management review promotes a strategic and critical evaluation of the OH&amp;S management system.</t>
  </si>
  <si>
    <t>a. A description of the organization’s approach to preventing or mitigating significant negative occupational health and safety impacts that are directly linked to its operations, products or services by its business relationships, and the related hazards and risks.</t>
  </si>
  <si>
    <t>403-8</t>
  </si>
  <si>
    <t xml:space="preserve">
Workers covered by an occupational health and safety management system</t>
  </si>
  <si>
    <t>?</t>
  </si>
  <si>
    <t>a. If the organization has implemented an occupational health and safety management system based on legal requirements and/or recognized standards/guidelines:</t>
  </si>
  <si>
    <t>i. the number and percentage of all employees and workers who are not employees but whose work and/or workplace is controlled by the organization, who are covered by such a system;</t>
  </si>
  <si>
    <t>ii. the number and percentage of all employees and workers who are not employees but whose work and/or workplace is controlled by the organization, who are covered by such a system that has been internally audited;</t>
  </si>
  <si>
    <t>iii. the number and percentage of all employees and workers who are not employees but whose work and/or workplace is controlled by the organization, who are covered by such a system that has been audited or certified by an external party.</t>
  </si>
  <si>
    <t>b. Whether and, if so, why any workers have been excluded from this disclosure, including the types of worker excluded.</t>
  </si>
  <si>
    <t>c. Any contextual information necessary to understand how the data have been compiled, such as any standards, methodologies, and assumptions used.</t>
  </si>
  <si>
    <t>MAG does not differentiate between MAG staff and directly employeed contractors. 3rd parties working on MAG controlled sites manage their own Health and Safety within the MAG framework and permits to work system. Any deviation from the MAG framework must be agreed with MAG.</t>
  </si>
  <si>
    <t>403-9</t>
  </si>
  <si>
    <t>Work-related injuries</t>
  </si>
  <si>
    <t>a. For all employees:</t>
  </si>
  <si>
    <t>EMA</t>
  </si>
  <si>
    <t>MAN</t>
  </si>
  <si>
    <t>STN</t>
  </si>
  <si>
    <t>i. The number of fatalities as a result of work-related injury;</t>
  </si>
  <si>
    <t>i. The  rate of fatalities as a result of work-related injury;</t>
  </si>
  <si>
    <t>ii. The number of high-consequence work-related injuries (excluding fatalities) (RIDDORs);</t>
  </si>
  <si>
    <t>ii. The  rate of high-consequence work-related injuries (excluding fatalities) (RIDDOR rate);</t>
  </si>
  <si>
    <t>iii. The number of recordable work-related injuries (LTI's);</t>
  </si>
  <si>
    <t>iii. The  rate of recordable work-related injuries (LTI Rate);</t>
  </si>
  <si>
    <t>iv. The main types of work-related injury;</t>
  </si>
  <si>
    <t>slip or trip hazard</t>
  </si>
  <si>
    <t>Manual Handling
Slip, trip or fall
Road traffic accident
Fall from height
Work related ill- health</t>
  </si>
  <si>
    <t>Hit/trapped by moving/falling object</t>
  </si>
  <si>
    <t>Slip, Trip or Fall
Manual Handling
Road traffic accident
Fall from height
Work related ill- health</t>
  </si>
  <si>
    <t>Manual Handling</t>
  </si>
  <si>
    <t>Slip, Trip or Fall</t>
  </si>
  <si>
    <t>Hit / Trapped by Moving / Falling Object</t>
  </si>
  <si>
    <t>v. The number of hours worked.</t>
  </si>
  <si>
    <t>Number of near miss incidents</t>
  </si>
  <si>
    <t>b. For all workers who are not employees but whose work and/or workplace is controlled by the organization:</t>
  </si>
  <si>
    <t>i. The number and rate of fatalities as a result of work-related injury;</t>
  </si>
  <si>
    <t>ii. The number and rate of high-consequence work-related injuries (excluding fatalities) (RIDDORs);</t>
  </si>
  <si>
    <t>iii. The number and rate of recordable work-related injuries;</t>
  </si>
  <si>
    <t>3rd parties working on MAG controlled sites manage their own Health and Safety within the MAG framework and permits to work system. Any deviation from the MAG framework must be agreed with MAG. An significant incidents are reported to MAG. There have been no significant 3rd party injuries in the period.</t>
  </si>
  <si>
    <t>3rd parties working on MAG controlled sites manage their own Health and Safety within the MAG framework and permits to work system. Any deviation from the MAG framework must be agreed with MAG. Any significant incidents are reported to MAG (please see point b.ii).</t>
  </si>
  <si>
    <t>3rd parties and contractors working on MAG controlled sites manage their own Health and Safety within the MAG framework and permits to work system. Any deviation from the MAG framework must be agreed with MAG. Any significant incidents are reported to MAG (please see point b.ii). We do not require all incidents to be reported to MAG.</t>
  </si>
  <si>
    <t>Please see note above</t>
  </si>
  <si>
    <t>This is no longer captured by MAG due to unreliable data and incomplete available data</t>
  </si>
  <si>
    <t>This information is not captured by MAG due to unreliable and incomplete available data.</t>
  </si>
  <si>
    <t>c. The work-related hazards that pose a risk of high-consequence injury, including:</t>
  </si>
  <si>
    <t>i. how these hazards have been determined;</t>
  </si>
  <si>
    <t>Hazards are identifed and reported by all MAG staff and non MAG staff via the SafePort reporting system. They are reviewed, investigated and assigned a potential severity and type by a trained staff member.</t>
  </si>
  <si>
    <t>Hazards are identifed and reported by all MAG staff and non MAG staff via the SafePort(Camms/Riskonnect) reporting system. They are reviewed, investigated and assigned a potential severity and type by a trained staff member.</t>
  </si>
  <si>
    <t>ii. which of these hazards have caused or contributed to high-consequence injuries during the reporting period;</t>
  </si>
  <si>
    <t>hazards and injures are reported seperatly in the system. There is no link between the 2 so it is not possible to identify hazards that caused an injury</t>
  </si>
  <si>
    <t>iii. actions taken or underway to eliminate these hazards and minimize risks using the hierarchy of controls.</t>
  </si>
  <si>
    <t>all hazards remain open on Safeport until they have been resolved or repaired.</t>
  </si>
  <si>
    <t>all hazards remain open on Safeport(Camms/Riskonnect) until they have been resolved or repaired.</t>
  </si>
  <si>
    <t>d. Any actions taken or underway to eliminate other work-related hazards and minimize risks using the hierarchy of controls.</t>
  </si>
  <si>
    <t>see 403-2/3</t>
  </si>
  <si>
    <t>see 403-2/4</t>
  </si>
  <si>
    <t>e. Whether the rates have been calculated based on 200,000 or 1,000,000 hours worked.</t>
  </si>
  <si>
    <t>f. Whether and, if so, why any workers have been excluded from this disclosure, including the types of worker excluded.</t>
  </si>
  <si>
    <t>Data is for MAG Staff only</t>
  </si>
  <si>
    <t>Data is for MAG employees only</t>
  </si>
  <si>
    <t>g. Any contextual information necessary to understand how the data have been compiled, such as any standards, methodologies, and assumptions used.</t>
  </si>
  <si>
    <t>a ii - I have defined High-Consequence work related injuries as HSE RIDDOR reportable incidents, rolling 12 month RIDDOR AFR rate as at March 2020
a iii - Lost time work related accidents, rolling 12 month lost timeAFR rate as at March 2020
a v - excludes furlough working hours</t>
  </si>
  <si>
    <t>a ii and b ii-  High-Consequence work related injuries are defined as HSE RIDDOR reportable incidents (regardless of contributory or non-contributory). Rolling 12 month RIDDOR AFR rate as at March 2023
a iii - Lost time work related accidents, rolling 12 month lost timeAFR rate as at March 2023
a v - excludes furlough working hours</t>
  </si>
  <si>
    <t>a ii and b ii-  High-Consequence work related injuries are defined as HSE RIDDOR reportable incidents (regardless of contributory or non-contributory). Rolling 12 month RIDDOR AFR rate as at March 2024
a iii - Lost time work related accidents (MAG contributory), rolling 12 month lost timeAFR rate as at March 2024
a v - MAG figures are for those employees who fall into Group roles</t>
  </si>
  <si>
    <t>a ii and b ii-  High-Consequence work related injuries are defined as HSE RIDDOR reportable incidents (regardless of contributory or non-contributory). Rolling 12 month RIDDOR AFR rate as at March 2025
a iii - Lost time work related accidents, rolling 12 month lost time AFR rate as at March 2025
a v - MAG figures are for those employees who fall into Group roles</t>
  </si>
  <si>
    <t>a ii and b ii-  High-Consequence work related injuries are defined as HSE RIDDOR reportable incidents (regardless of contributory or non-contributory). Rolling 12 month RIDDOR AFR rate as at March 2026
a iii - Lost time work related accidents, rolling 12 month lost time AFR rate as at March 2025
a v - MAG figures are for those employees who fall into Group roles</t>
  </si>
  <si>
    <t>403-10</t>
  </si>
  <si>
    <t>Work-related ill health</t>
  </si>
  <si>
    <t>i. The number of fatalities as a result of work-related ill health;</t>
  </si>
  <si>
    <t>ii. The number of cases of recordable work-related ill health;</t>
  </si>
  <si>
    <t>Unable to determine</t>
  </si>
  <si>
    <t>iii. The main types of work-related ill health.</t>
  </si>
  <si>
    <t xml:space="preserve">Muscle Injuries and other Injuries </t>
  </si>
  <si>
    <t>Slips, trips and falls
MSK injury - manual handling</t>
  </si>
  <si>
    <t>Work-related stress, musculoskeletal</t>
  </si>
  <si>
    <t>c. The work-related hazards that pose a risk of ill health, including:</t>
  </si>
  <si>
    <t xml:space="preserve">All Hazards for each role are identified during the risk assessment process conducted by Health &amp; Safety </t>
  </si>
  <si>
    <t>ii. which of these hazards have caused or contributed to cases of ill health during the reporting period;</t>
  </si>
  <si>
    <t>d. Whether and, if so, why any workers have been excluded from this disclosure, including the types of worker excluded.</t>
  </si>
  <si>
    <t>e. Any contextual information necessary to understand how the data have been compiled, such as any standards, methodologies, and assumptions used.</t>
  </si>
  <si>
    <t>Contractors do not report all minor lost time incidents to MAG. There have been no significant contractor injuries in the period.</t>
  </si>
  <si>
    <t>Contractors do not report all minor lost time incidents to MAG.</t>
  </si>
  <si>
    <t>416-1</t>
  </si>
  <si>
    <t>Assessment of the health and safety impacts of product and service categories</t>
  </si>
  <si>
    <t>The health &amp; safety impacts of our services and the assets used to deliver them are assessed through a risk assessment process. All Divisions within the business carry out annual risk assessments in line with our ISO 45001 (the international standard for health and safety) based health and Safety Framework Standard. Based on the results of these assessments the most important risks are determined, with measures proposed and implemented to reduce risk. In accordance with the ISO 45001 standard, this process is further supported by internal auditing processes. An annual aerodrome inspection is undertaken by the Civil Aviation Authority (CAA) &amp; forms part of the aerodrome licensing process. We collaborate regularly with airlines, handling agents and other parties that operate on our site to review safety performance with the aim of identifying improvements. Recognising that our assets play a significant role in the safety of our customers, MAG continues to progress an asset management programme to be recognised under ISO55001, the international standard for asset management.</t>
  </si>
  <si>
    <t>The health &amp; safety impacts of our services and the assets used to deliver them are assessed through a risk assessment process. All Divisions within the business carry out annual risk assessments in line with our ISO 45001 (the international standard for health and safety) based health and Safety Framework Standard. Based on the results of these assessments the most important risks are determined, with measures proposed and implemented to reduce risk. In accordance with the ISO 45001 standard, this process is further supported by internal auditing processes. An annual aerodrome inspection is undertaken by the Civil Aviation Authority (CAA) &amp; forms part of the aerodrome licensing process. We collaborate regularly with airlines, handling agents and other parties that operate on our site to review safety performance with the aim of identifying improvements. Recognising that our assets play a significant role in the safety of our customers, MAG continues to prioritise health and safety within asset investment planning, in alignment with the MAG Group Asset Management Strategy.</t>
  </si>
  <si>
    <t>416-2</t>
  </si>
  <si>
    <t>Incidents of non-compliance concerning the health and safety impacts of products and services</t>
  </si>
  <si>
    <t>No notices or prosecutions.</t>
  </si>
  <si>
    <t>No incidents of non-compliance within the reporting period that have effected products or services.</t>
  </si>
  <si>
    <t>Health and safety performance of local community</t>
  </si>
  <si>
    <t>No notices prosecutions or fines.</t>
  </si>
  <si>
    <t>(Written assessment)</t>
  </si>
  <si>
    <t>Report the total number of incidents of non-compliance with regulations and voluntary codes concerning the health and safety impacts of products and services within the reporting period, by:
• Incidents of non-compliance with regulations resulting in a fine or penalty
• Incidents of non-compliance with regulations resulting in a warning
• Incidents of non-compliance with voluntary codes
If the organization has not identified any non-compliance with regulations and voluntary codes, a brief statement of this fact is sufficient.</t>
  </si>
  <si>
    <t>(Number of incidents of non-compliance with regulations resulting in a fine or penalty)</t>
  </si>
  <si>
    <t>No incidents of non-compliance with HSE and local authority regulations or volunatary codes within the reporting period.</t>
  </si>
  <si>
    <t>403-4 -Supplemental information on TORs</t>
  </si>
  <si>
    <t>Local safety forum TOR's</t>
  </si>
  <si>
    <t>Purpose</t>
  </si>
  <si>
    <r>
      <t xml:space="preserve">Frequency: </t>
    </r>
    <r>
      <rPr>
        <sz val="10"/>
        <rFont val="Futura Lt BT"/>
        <family val="2"/>
      </rPr>
      <t>Monthly</t>
    </r>
  </si>
  <si>
    <r>
      <t>•</t>
    </r>
    <r>
      <rPr>
        <sz val="10"/>
        <color rgb="FF000000"/>
        <rFont val="Futura Lt BT"/>
        <family val="2"/>
      </rPr>
      <t>To assist the Safety &amp; Resilience Group in fulfilling its duties</t>
    </r>
  </si>
  <si>
    <r>
      <t>•</t>
    </r>
    <r>
      <rPr>
        <sz val="10"/>
        <color rgb="FF000000"/>
        <rFont val="Futura Lt BT"/>
        <family val="2"/>
      </rPr>
      <t>Consult upon, review and make recommendations to change Policy, Strategy, Standards, Process, Objectives and Targets with regard to Health and Safety; Fire Safety and Business Continuity &amp; Risk</t>
    </r>
  </si>
  <si>
    <r>
      <t>•</t>
    </r>
    <r>
      <rPr>
        <sz val="10"/>
        <color rgb="FF000000"/>
        <rFont val="Futura Lt BT"/>
        <family val="2"/>
      </rPr>
      <t>Assess the continued effectiveness of Management Systems</t>
    </r>
  </si>
  <si>
    <r>
      <t>•</t>
    </r>
    <r>
      <rPr>
        <sz val="10"/>
        <color rgb="FF000000"/>
        <rFont val="Futura Lt BT"/>
        <family val="2"/>
      </rPr>
      <t>Review and analysis operational risk controls and performance, to include incidents, accidents &amp; hazard identification; including emerging trends</t>
    </r>
  </si>
  <si>
    <r>
      <t>•</t>
    </r>
    <r>
      <rPr>
        <sz val="10"/>
        <color rgb="FF000000"/>
        <rFont val="Futura Lt BT"/>
        <family val="2"/>
      </rPr>
      <t>Delivery of compliance and Safe Systems of Work</t>
    </r>
  </si>
  <si>
    <r>
      <t>•</t>
    </r>
    <r>
      <rPr>
        <sz val="10"/>
        <color rgb="FF000000"/>
        <rFont val="Futura Lt BT"/>
        <family val="2"/>
      </rPr>
      <t>Consultation with Safety Reps on performance, change and risk controls</t>
    </r>
  </si>
  <si>
    <r>
      <t>•</t>
    </r>
    <r>
      <rPr>
        <sz val="10"/>
        <color rgb="FF000000"/>
        <rFont val="Futura Lt BT"/>
        <family val="2"/>
      </rPr>
      <t>Provide updates to SRG on all audit findings and the implementation of any required changes</t>
    </r>
  </si>
  <si>
    <r>
      <t>•</t>
    </r>
    <r>
      <rPr>
        <sz val="10"/>
        <color rgb="FF000000"/>
        <rFont val="Futura Lt BT"/>
        <family val="2"/>
      </rPr>
      <t>Compliance monitoring of all areas of the business area.  Implementation of required corrective actions or mitigations for identified non-compliance.</t>
    </r>
  </si>
  <si>
    <r>
      <t>•</t>
    </r>
    <r>
      <rPr>
        <sz val="10"/>
        <color rgb="FF000000"/>
        <rFont val="Futura Lt BT"/>
        <family val="2"/>
      </rPr>
      <t>Identification of training needs</t>
    </r>
  </si>
  <si>
    <r>
      <t>•</t>
    </r>
    <r>
      <rPr>
        <sz val="10"/>
        <color rgb="FF000000"/>
        <rFont val="Futura Lt BT"/>
        <family val="2"/>
      </rPr>
      <t>Promotion of a positive safety culture</t>
    </r>
  </si>
  <si>
    <t>Decision Making and Reporting</t>
  </si>
  <si>
    <r>
      <t>•</t>
    </r>
    <r>
      <rPr>
        <sz val="10"/>
        <color rgb="FF000000"/>
        <rFont val="Futura Lt BT"/>
        <family val="2"/>
      </rPr>
      <t>Determine actions to improve the safety performance and risk profile of departmental area</t>
    </r>
  </si>
  <si>
    <r>
      <t>•</t>
    </r>
    <r>
      <rPr>
        <sz val="10"/>
        <color rgb="FF000000"/>
        <rFont val="Futura Lt BT"/>
        <family val="2"/>
      </rPr>
      <t>Review KPI data and analysis of trends and causes</t>
    </r>
  </si>
  <si>
    <t>Key Inputs</t>
  </si>
  <si>
    <t>Key Outputs</t>
  </si>
  <si>
    <r>
      <t>•</t>
    </r>
    <r>
      <rPr>
        <sz val="10"/>
        <color rgb="FF000000"/>
        <rFont val="Futura Lt BT"/>
        <family val="2"/>
      </rPr>
      <t>Action Tracker from previous meeting</t>
    </r>
  </si>
  <si>
    <r>
      <t>•</t>
    </r>
    <r>
      <rPr>
        <sz val="10"/>
        <color rgb="FF000000"/>
        <rFont val="Futura Lt BT"/>
        <family val="2"/>
      </rPr>
      <t>Departmental Operational Level</t>
    </r>
  </si>
  <si>
    <r>
      <t>•</t>
    </r>
    <r>
      <rPr>
        <sz val="10"/>
        <color rgb="FF000000"/>
        <rFont val="Futura Lt BT"/>
        <family val="2"/>
      </rPr>
      <t xml:space="preserve">H&amp;S &amp; Fire Safety Board Reports on performance, risk, compliance and initiatives. </t>
    </r>
  </si>
  <si>
    <r>
      <t>•</t>
    </r>
    <r>
      <rPr>
        <sz val="10"/>
        <color rgb="FF000000"/>
        <rFont val="Futura Lt BT"/>
        <family val="2"/>
      </rPr>
      <t>Implements changes to organisational arrangements and priorities</t>
    </r>
  </si>
  <si>
    <r>
      <t>•</t>
    </r>
    <r>
      <rPr>
        <sz val="10"/>
        <color rgb="FF000000"/>
        <rFont val="Futura Lt BT"/>
        <family val="2"/>
      </rPr>
      <t xml:space="preserve">Group and Divisional Audit Reports/Health checks (Internal &amp; External) </t>
    </r>
  </si>
  <si>
    <r>
      <t>•</t>
    </r>
    <r>
      <rPr>
        <sz val="10"/>
        <color rgb="FF000000"/>
        <rFont val="Futura Lt BT"/>
        <family val="2"/>
      </rPr>
      <t>Action all objectives and targets set by SRG</t>
    </r>
  </si>
  <si>
    <r>
      <t>•</t>
    </r>
    <r>
      <rPr>
        <sz val="10"/>
        <color rgb="FF000000"/>
        <rFont val="Futura Lt BT"/>
        <family val="2"/>
      </rPr>
      <t>MAG/STN H&amp;S Management System</t>
    </r>
  </si>
  <si>
    <r>
      <t>•</t>
    </r>
    <r>
      <rPr>
        <sz val="10"/>
        <color rgb="FF000000"/>
        <rFont val="Futura Lt BT"/>
        <family val="2"/>
      </rPr>
      <t>Prioritised actions to address performance issues, key risks, emerging  trends, audit actions and compliance issues</t>
    </r>
  </si>
  <si>
    <r>
      <t>•</t>
    </r>
    <r>
      <rPr>
        <sz val="10"/>
        <color rgb="FF000000"/>
        <rFont val="Futura Lt BT"/>
        <family val="2"/>
      </rPr>
      <t>Regulatory and legislation changes</t>
    </r>
  </si>
  <si>
    <r>
      <t>•</t>
    </r>
    <r>
      <rPr>
        <sz val="10"/>
        <color rgb="FF000000"/>
        <rFont val="Futura Lt BT"/>
        <family val="2"/>
      </rPr>
      <t>Implementation of new and existing initiatives to improve the airports culture</t>
    </r>
  </si>
  <si>
    <r>
      <t>•</t>
    </r>
    <r>
      <rPr>
        <sz val="10"/>
        <color rgb="FF000000"/>
        <rFont val="Futura Lt BT"/>
        <family val="2"/>
      </rPr>
      <t>Regulator and stakeholder interventions</t>
    </r>
  </si>
  <si>
    <r>
      <t>•</t>
    </r>
    <r>
      <rPr>
        <sz val="10"/>
        <color rgb="FF000000"/>
        <rFont val="Futura Lt BT"/>
        <family val="2"/>
      </rPr>
      <t xml:space="preserve">Escalates risk to Safety &amp; Resilience Group (SRG) if unable to resolve at a local departmental level or if the action completion date is overdue by 1 month </t>
    </r>
  </si>
  <si>
    <r>
      <t>•</t>
    </r>
    <r>
      <rPr>
        <sz val="10"/>
        <color rgb="FF000000"/>
        <rFont val="Futura Lt BT"/>
        <family val="2"/>
      </rPr>
      <t>Identification of significant risks and issues from operational local forums</t>
    </r>
  </si>
  <si>
    <r>
      <t>•</t>
    </r>
    <r>
      <rPr>
        <sz val="10"/>
        <color rgb="FF000000"/>
        <rFont val="Futura Lt BT"/>
        <family val="2"/>
      </rPr>
      <t>Action Tracker/Minutes circulated to members</t>
    </r>
  </si>
  <si>
    <t>Membership</t>
  </si>
  <si>
    <r>
      <t>•</t>
    </r>
    <r>
      <rPr>
        <b/>
        <sz val="10"/>
        <color rgb="FF000000"/>
        <rFont val="Futura Lt BT"/>
        <family val="2"/>
      </rPr>
      <t xml:space="preserve">Optional Manager: </t>
    </r>
    <r>
      <rPr>
        <sz val="10"/>
        <color rgb="FF000000"/>
        <rFont val="Futura Lt BT"/>
        <family val="2"/>
      </rPr>
      <t>Head of Department</t>
    </r>
  </si>
  <si>
    <r>
      <t>•</t>
    </r>
    <r>
      <rPr>
        <b/>
        <sz val="10"/>
        <color rgb="FF000000"/>
        <rFont val="Futura Lt BT"/>
        <family val="2"/>
      </rPr>
      <t>Minute taker</t>
    </r>
    <r>
      <rPr>
        <sz val="10"/>
        <color rgb="FF000000"/>
        <rFont val="Futura Lt BT"/>
        <family val="2"/>
      </rPr>
      <t>: to be confirmed by members</t>
    </r>
  </si>
  <si>
    <r>
      <t>•</t>
    </r>
    <r>
      <rPr>
        <b/>
        <sz val="10"/>
        <color rgb="FF000000"/>
        <rFont val="Futura Lt BT"/>
        <family val="2"/>
      </rPr>
      <t xml:space="preserve">Chair Person: </t>
    </r>
    <r>
      <rPr>
        <sz val="10"/>
        <color rgb="FF000000"/>
        <rFont val="Futura Lt BT"/>
        <family val="2"/>
      </rPr>
      <t>Senior Management Team</t>
    </r>
  </si>
  <si>
    <r>
      <t>•</t>
    </r>
    <r>
      <rPr>
        <b/>
        <sz val="10"/>
        <color rgb="FF000000"/>
        <rFont val="Futura Lt BT"/>
        <family val="2"/>
      </rPr>
      <t xml:space="preserve">Deputy Chair: </t>
    </r>
    <r>
      <rPr>
        <sz val="10"/>
        <color rgb="FF000000"/>
        <rFont val="Futura Lt BT"/>
        <family val="2"/>
      </rPr>
      <t>Senior Management Team</t>
    </r>
  </si>
  <si>
    <r>
      <t>•</t>
    </r>
    <r>
      <rPr>
        <b/>
        <sz val="10"/>
        <color rgb="FF000000"/>
        <rFont val="Futura Lt BT"/>
        <family val="2"/>
      </rPr>
      <t xml:space="preserve">Secretary: </t>
    </r>
    <r>
      <rPr>
        <sz val="10"/>
        <color rgb="FF000000"/>
        <rFont val="Futura Lt BT"/>
        <family val="2"/>
      </rPr>
      <t>Departmental Administrator</t>
    </r>
  </si>
  <si>
    <r>
      <t>•</t>
    </r>
    <r>
      <rPr>
        <sz val="10"/>
        <color rgb="FF000000"/>
        <rFont val="Futura Lt BT"/>
        <family val="2"/>
      </rPr>
      <t>Management Team / Team Members (Various)</t>
    </r>
  </si>
  <si>
    <r>
      <t>•</t>
    </r>
    <r>
      <rPr>
        <sz val="10"/>
        <color rgb="FF000000"/>
        <rFont val="Futura Lt BT"/>
        <family val="2"/>
      </rPr>
      <t>Assurance Managers</t>
    </r>
  </si>
  <si>
    <r>
      <t>•</t>
    </r>
    <r>
      <rPr>
        <sz val="10"/>
        <color rgb="FF000000"/>
        <rFont val="Futura Lt BT"/>
        <family val="2"/>
      </rPr>
      <t>Health &amp; Safety Business Partner</t>
    </r>
  </si>
  <si>
    <r>
      <t>•</t>
    </r>
    <r>
      <rPr>
        <sz val="10"/>
        <color rgb="FF000000"/>
        <rFont val="Futura Lt BT"/>
        <family val="2"/>
      </rPr>
      <t>Safety Representative i.e.. TU or Departmental</t>
    </r>
  </si>
  <si>
    <r>
      <t>•</t>
    </r>
    <r>
      <rPr>
        <b/>
        <sz val="10"/>
        <color rgb="FF000000"/>
        <rFont val="Futura Lt BT"/>
        <family val="2"/>
      </rPr>
      <t xml:space="preserve">Optional: </t>
    </r>
    <r>
      <rPr>
        <sz val="10"/>
        <color rgb="FF000000"/>
        <rFont val="Futura Lt BT"/>
        <family val="2"/>
      </rPr>
      <t>As requested by Chair Person</t>
    </r>
  </si>
  <si>
    <t xml:space="preserve">GRI 404-1 </t>
  </si>
  <si>
    <t>Average hours of training per year per employee</t>
  </si>
  <si>
    <t xml:space="preserve">MAG </t>
  </si>
  <si>
    <t>Group</t>
  </si>
  <si>
    <r>
      <rPr>
        <b/>
        <sz val="10"/>
        <color rgb="FF000000"/>
        <rFont val="Futura Lt BT"/>
        <family val="2"/>
      </rPr>
      <t>Group</t>
    </r>
    <r>
      <rPr>
        <b/>
        <sz val="8"/>
        <color rgb="FF000000"/>
        <rFont val="Futura Lt BT"/>
        <family val="2"/>
      </rPr>
      <t>[1]</t>
    </r>
  </si>
  <si>
    <t xml:space="preserve">Average hours of training per year per employee </t>
  </si>
  <si>
    <t>Average amount spent per FTE on training and development</t>
  </si>
  <si>
    <t>Percentage of employees who received professional training in the reporting year</t>
  </si>
  <si>
    <t>Percentage of employees who received ESG-related training in the reporting year</t>
  </si>
  <si>
    <t>Assume</t>
  </si>
  <si>
    <t>2.5 days recurrent</t>
  </si>
  <si>
    <t>2 days Tirt</t>
  </si>
  <si>
    <t>4 days induction</t>
  </si>
  <si>
    <t>CSS Training</t>
  </si>
  <si>
    <t>Total hours</t>
  </si>
  <si>
    <t>Users</t>
  </si>
  <si>
    <t>Face to Face Training</t>
  </si>
  <si>
    <t>Delegates</t>
  </si>
  <si>
    <t xml:space="preserve">[1] Group refers to colleagues on a Group contract. </t>
  </si>
  <si>
    <t xml:space="preserve">GRI 404-2 </t>
  </si>
  <si>
    <t>Programs for upgrading employee skills and transition assistance programs</t>
  </si>
  <si>
    <t>Airport</t>
  </si>
  <si>
    <t xml:space="preserve">Total number of people supported at each airport academy </t>
  </si>
  <si>
    <t>Total number of people trained through each airport academy</t>
  </si>
  <si>
    <t>Total number of people who have received training through airport academy and then are placed into employment (on site)</t>
  </si>
  <si>
    <t>% of people who have received training through airport academy and then are placed into employment (on site)</t>
  </si>
  <si>
    <t xml:space="preserve">Total of people trained from groups defined as ‘disadvantaged’.  </t>
  </si>
  <si>
    <t xml:space="preserve">% of people trained from groups defined as ‘disadvantaged’.  </t>
  </si>
  <si>
    <t xml:space="preserve">GRI 404-3 </t>
  </si>
  <si>
    <t>Percentage of employees receiving regular performance and career development reviews</t>
  </si>
  <si>
    <t>2016/17</t>
  </si>
  <si>
    <t>2017/18</t>
  </si>
  <si>
    <t>% of colleagues who have completed a performance review</t>
  </si>
  <si>
    <t xml:space="preserve">No data </t>
  </si>
  <si>
    <t>No data</t>
  </si>
  <si>
    <t>% of leadership promotions through internally developed candidates (Grades 4a-5)</t>
  </si>
  <si>
    <t>-</t>
  </si>
  <si>
    <t>Group functions</t>
  </si>
  <si>
    <t>M.A.G</t>
  </si>
  <si>
    <t xml:space="preserve">GRI 405-1 </t>
  </si>
  <si>
    <t>Employee Age</t>
  </si>
  <si>
    <t>Age</t>
  </si>
  <si>
    <t>Number of All Staff who are..</t>
  </si>
  <si>
    <t>Number of Senior Management who are..</t>
  </si>
  <si>
    <t>Number of Male employees who are..</t>
  </si>
  <si>
    <t>Number of Female employees who are ...</t>
  </si>
  <si>
    <t>All Staff %</t>
  </si>
  <si>
    <t>Senior Management %</t>
  </si>
  <si>
    <t xml:space="preserve">GRESB </t>
  </si>
  <si>
    <t>Under 30</t>
  </si>
  <si>
    <t>30-50</t>
  </si>
  <si>
    <t>50+</t>
  </si>
  <si>
    <t>Total number of staff who are…</t>
  </si>
  <si>
    <t>% of All Staff who are…</t>
  </si>
  <si>
    <t>Employee Ethnicity</t>
  </si>
  <si>
    <t>Ethnicity</t>
  </si>
  <si>
    <t>White British</t>
  </si>
  <si>
    <t xml:space="preserve">Ethnic Minorities </t>
  </si>
  <si>
    <t>Unknown</t>
  </si>
  <si>
    <t>All Staff</t>
  </si>
  <si>
    <t>Senior Management</t>
  </si>
  <si>
    <t>all Staff %</t>
  </si>
  <si>
    <t>GRI 405-2</t>
  </si>
  <si>
    <t>Equal Remuneration for Women and Men</t>
  </si>
  <si>
    <t xml:space="preserve">Ratio of basic salary and remuneration of women to men by employee category, by significant locations of operation </t>
  </si>
  <si>
    <t>The ratio and remuneration of women to men has been based on all MAG colleagues</t>
  </si>
  <si>
    <t>Overall</t>
  </si>
  <si>
    <t>Level 1</t>
  </si>
  <si>
    <t>Level 2</t>
  </si>
  <si>
    <t>Level 3</t>
  </si>
  <si>
    <t>Level 4</t>
  </si>
  <si>
    <t>Level 5</t>
  </si>
  <si>
    <t>Level 6</t>
  </si>
  <si>
    <t>Level 7</t>
  </si>
  <si>
    <t>Level 8</t>
  </si>
  <si>
    <t>Level 9</t>
  </si>
  <si>
    <t>GRI 411: Rights of Indigenous Peoples</t>
  </si>
  <si>
    <t>Total number of identified incidents of violations involving the rights of indigenous peoples during the reporting period.</t>
  </si>
  <si>
    <t>Manchester Airports Group has assessed its operations and found no direct impact on Indigenous or First Nations peoples within the UK. However, we remain committed to responsible engagement with diverse communities globally, including those that may be indirectly affected through our supply chain or sustainability initiatives.</t>
  </si>
  <si>
    <t>Status of the incidents and actions taken with reference to the following:</t>
  </si>
  <si>
    <t>Incident reviewed by the organization</t>
  </si>
  <si>
    <t>Remediation plans being implemented</t>
  </si>
  <si>
    <t>Remediation plans that have been implemented, with results reviewed through routine internal management review processes</t>
  </si>
  <si>
    <t>Incident no longer subject to action.</t>
  </si>
  <si>
    <t>GRI 415 - Public Policy</t>
  </si>
  <si>
    <t>Total monetary value of financial and in-kind political contributions made directly and indirectly by the organization by country and recipient/beneficiary.</t>
  </si>
  <si>
    <t>If applicable, how the monetary value of in-kind contributions was estimated</t>
  </si>
  <si>
    <t>GRI 413 - Customer Privacy</t>
  </si>
  <si>
    <t>Total number of substantiated complaints received concerning breaches of customer privacy, categorized by:</t>
  </si>
  <si>
    <t>i) Complaints received from outside parties and substantiated by the organization;</t>
  </si>
  <si>
    <t>iii) Total number of identified leaks, thefts, or losses of customer data.</t>
  </si>
  <si>
    <t>GRI 4-AO1, AO2, AO3</t>
  </si>
  <si>
    <t>Passenger Numbers, ATM &amp; Cargo</t>
  </si>
  <si>
    <t>Total number of passengers</t>
  </si>
  <si>
    <t>Air Traffic Movements</t>
  </si>
  <si>
    <t>Total day time air traffic movements (07:00-22:59) (inc. commercial, freight, private/other)</t>
  </si>
  <si>
    <t>Total night time air traffic movements (23:00-06:59)(inc. commercial, freight, private/other)</t>
  </si>
  <si>
    <t xml:space="preserve">Total number of air traffic movements (ATM) Inc.  Commercial, Freight, Private/other </t>
  </si>
  <si>
    <t>Cargo</t>
  </si>
  <si>
    <t>Total tonnes of cargo  
(Freight + mail = cargo)</t>
  </si>
  <si>
    <t>GRI AO4/A06 &amp; 303</t>
  </si>
  <si>
    <t xml:space="preserve">Water </t>
  </si>
  <si>
    <t>A06-3TI - Aircraft de-icing data Type I fluid applied (m3)</t>
  </si>
  <si>
    <t>A06-3TII Aircraft de-icing data - Type II fluid applied (m3)</t>
  </si>
  <si>
    <t>A06-3TIV- Aircraft de-icing data Type IV fluid applied (m3)</t>
  </si>
  <si>
    <t>A06 - airfield anti-icing - volume of product applied (m3)</t>
  </si>
  <si>
    <t>A06 - percentage of de-icing/anti-icing fluid captured for treatment, recovered or recycled</t>
  </si>
  <si>
    <t>not available/measured</t>
  </si>
  <si>
    <t>303-3 Mains water usage (megalitres)</t>
  </si>
  <si>
    <t>303-3 Third party water</t>
  </si>
  <si>
    <t>303-4ai Discharge of effluent to surface water (megalitres)</t>
  </si>
  <si>
    <t>303-4aiv Discharge of trade effluent to sewer (megalitres)</t>
  </si>
  <si>
    <t>A01 - quality of storm water - compliance with surface water discharge consents %)</t>
  </si>
  <si>
    <t>Number of surface water consent tests taken</t>
  </si>
  <si>
    <t>Number of surface water breaches of consent</t>
  </si>
  <si>
    <t xml:space="preserve">Compliance with trade effluent consents (%) </t>
  </si>
  <si>
    <t>Number of trade effluent consent tests taken</t>
  </si>
  <si>
    <t>Number of trade effluent breaches of consent</t>
  </si>
  <si>
    <t>A06 - Airfield anti-icing - volume of product applied (m3)</t>
  </si>
  <si>
    <t>A06 - Percentage of de-icing/anti-icing fluid captured for treatment, recovered or recycled</t>
  </si>
  <si>
    <t>Unmetered</t>
  </si>
  <si>
    <t>A01 - quality of storm water - compliance with surface water discharge consents %</t>
  </si>
  <si>
    <t>Aircraft de-icing data - Type II fluid applied</t>
  </si>
  <si>
    <t>not available/measured at all sites</t>
  </si>
  <si>
    <t>GRI 4-A05</t>
  </si>
  <si>
    <t>Air Quality Monitoring</t>
  </si>
  <si>
    <t>Average annual concentration of each pollutant (ug/m3)</t>
  </si>
  <si>
    <r>
      <t>NO</t>
    </r>
    <r>
      <rPr>
        <i/>
        <vertAlign val="subscript"/>
        <sz val="10"/>
        <rFont val="Futura Lt BT"/>
        <family val="2"/>
      </rPr>
      <t>2</t>
    </r>
  </si>
  <si>
    <r>
      <t>PM</t>
    </r>
    <r>
      <rPr>
        <i/>
        <vertAlign val="subscript"/>
        <sz val="10"/>
        <rFont val="Futura Lt BT"/>
        <family val="2"/>
      </rPr>
      <t>10</t>
    </r>
  </si>
  <si>
    <r>
      <t>PM</t>
    </r>
    <r>
      <rPr>
        <i/>
        <sz val="6"/>
        <rFont val="Futura Lt BT"/>
        <family val="2"/>
      </rPr>
      <t>2.5</t>
    </r>
  </si>
  <si>
    <t>Number of breaches of air quality limits</t>
  </si>
  <si>
    <r>
      <rPr>
        <i/>
        <sz val="10"/>
        <color rgb="FF000000"/>
        <rFont val="Futura Lt BT"/>
      </rPr>
      <t>Stansted 5 NO</t>
    </r>
    <r>
      <rPr>
        <i/>
        <vertAlign val="subscript"/>
        <sz val="10"/>
        <color rgb="FF000000"/>
        <rFont val="Futura Lt BT"/>
      </rPr>
      <t>2</t>
    </r>
  </si>
  <si>
    <t>Stansted 5 PM10</t>
  </si>
  <si>
    <t>Stansted 5 PM2.5</t>
  </si>
  <si>
    <r>
      <t>Stansted 4 NO</t>
    </r>
    <r>
      <rPr>
        <i/>
        <vertAlign val="subscript"/>
        <sz val="10"/>
        <color indexed="8"/>
        <rFont val="Futura Lt BT"/>
        <family val="2"/>
      </rPr>
      <t>2</t>
    </r>
  </si>
  <si>
    <t>Stansted 4 PM10</t>
  </si>
  <si>
    <t>Stansted 4 PM2.5</t>
  </si>
  <si>
    <r>
      <t>Stansted 3 NO</t>
    </r>
    <r>
      <rPr>
        <i/>
        <vertAlign val="subscript"/>
        <sz val="10"/>
        <color indexed="8"/>
        <rFont val="Futura Lt BT"/>
        <family val="2"/>
      </rPr>
      <t>2</t>
    </r>
  </si>
  <si>
    <r>
      <t>Stansted 3 PM</t>
    </r>
    <r>
      <rPr>
        <i/>
        <vertAlign val="subscript"/>
        <sz val="10"/>
        <color indexed="8"/>
        <rFont val="Futura Lt BT"/>
        <family val="2"/>
      </rPr>
      <t>10</t>
    </r>
  </si>
  <si>
    <t>Stansted 3 PM2.5</t>
  </si>
  <si>
    <r>
      <t>NO</t>
    </r>
    <r>
      <rPr>
        <i/>
        <vertAlign val="subscript"/>
        <sz val="10"/>
        <color indexed="8"/>
        <rFont val="Futura Lt BT"/>
        <family val="2"/>
      </rPr>
      <t>2</t>
    </r>
  </si>
  <si>
    <r>
      <t>PM</t>
    </r>
    <r>
      <rPr>
        <i/>
        <vertAlign val="subscript"/>
        <sz val="10"/>
        <color indexed="8"/>
        <rFont val="Futura Lt BT"/>
        <family val="2"/>
      </rPr>
      <t>10</t>
    </r>
  </si>
  <si>
    <r>
      <t>O</t>
    </r>
    <r>
      <rPr>
        <i/>
        <vertAlign val="subscript"/>
        <sz val="10"/>
        <color indexed="8"/>
        <rFont val="Futura Lt BT"/>
        <family val="2"/>
      </rPr>
      <t>3</t>
    </r>
  </si>
  <si>
    <t>MAG Total</t>
  </si>
  <si>
    <t>Total number of breaches of air quality limits</t>
  </si>
  <si>
    <t>GRI A06 &amp; 306</t>
  </si>
  <si>
    <t>Waste</t>
  </si>
  <si>
    <t>ENABLON</t>
  </si>
  <si>
    <t>306.4 &amp; EN23 Total waste diverted from disposal (tonnes)</t>
  </si>
  <si>
    <t xml:space="preserve">% of total waste diverted from disposal </t>
  </si>
  <si>
    <t>Total waste segregated on site for recycling</t>
  </si>
  <si>
    <t>% of waste segregated on site for recycling</t>
  </si>
  <si>
    <t>% diverted from landfill</t>
  </si>
  <si>
    <t>Total waste diverted from disposal (tonnes)</t>
  </si>
  <si>
    <t xml:space="preserve"> Waste Breakdown (Tonnes)</t>
  </si>
  <si>
    <t>Non-Hazardous Solid Waste</t>
  </si>
  <si>
    <t>Cat 1 ICW</t>
  </si>
  <si>
    <t xml:space="preserve">Hazardous </t>
  </si>
  <si>
    <t xml:space="preserve">Liquid </t>
  </si>
  <si>
    <t>Reuse</t>
  </si>
  <si>
    <t>Recycling (segregated onsite)</t>
  </si>
  <si>
    <t>Recycling (segregated offsite)</t>
  </si>
  <si>
    <t>Recovery</t>
  </si>
  <si>
    <t>Composting onsite</t>
  </si>
  <si>
    <t>Composting offsite</t>
  </si>
  <si>
    <t>Incineration with energy recovery</t>
  </si>
  <si>
    <t>Incineration without energy recovery</t>
  </si>
  <si>
    <t>Landfill</t>
  </si>
  <si>
    <t>Deepwell injection</t>
  </si>
  <si>
    <t>On-site Storage</t>
  </si>
  <si>
    <t>Total diverted from disposal (GRI)</t>
  </si>
  <si>
    <t>GRI 4-A07</t>
  </si>
  <si>
    <t xml:space="preserve">Noise Footprint </t>
  </si>
  <si>
    <r>
      <t>Area (km</t>
    </r>
    <r>
      <rPr>
        <sz val="11"/>
        <rFont val="Calibri"/>
        <family val="2"/>
      </rPr>
      <t>²</t>
    </r>
    <r>
      <rPr>
        <sz val="10"/>
        <rFont val="Futura Lt BT"/>
        <family val="2"/>
      </rPr>
      <t>)</t>
    </r>
  </si>
  <si>
    <t>Population</t>
  </si>
  <si>
    <t>Noise Footprint 57 dB LAeq day (07:00 - 23:00)</t>
  </si>
  <si>
    <t>Noise Footprint 57 dB Laeq night (23:00 - 07:00)</t>
  </si>
  <si>
    <t>G4-AO8</t>
  </si>
  <si>
    <t>Economic Displacement</t>
  </si>
  <si>
    <t>Number of persons involuntarily resettled</t>
  </si>
  <si>
    <t>Project sites where displacement and resettlement of people occurred and how responsibilities relating to this displacement and resettlement are shared with other organizations.</t>
  </si>
  <si>
    <t>Identify the actual number, or if unavailable an informed estimate, of people resettled, for each project.</t>
  </si>
  <si>
    <t>Of the total number of people resettled, report the breakdown of those that were voluntarily resettled and, if data is available, identify the gender breakdown of those involuntarily resettled.</t>
  </si>
  <si>
    <t>Report the number of people involuntarily resettled, including a description of how responsibilities relating to their resettlement are shared with other organizations.</t>
  </si>
  <si>
    <t>In cases where data is not available or unable to be reported because of an ongoing legal process, reporting organizations should describe the circumstances.</t>
  </si>
  <si>
    <t>Report compensation provided by project and average per household / person.</t>
  </si>
  <si>
    <t>GRI G4-A09</t>
  </si>
  <si>
    <t xml:space="preserve">Animal (including birds) Strike Monitoring </t>
  </si>
  <si>
    <t xml:space="preserve">Number of Bird Strikes </t>
  </si>
  <si>
    <t>Number of non bird wildlife strikes</t>
  </si>
  <si>
    <t>ATM</t>
  </si>
  <si>
    <t>Bird Strikes per 10,000 ATM</t>
  </si>
  <si>
    <t>Bird and animal strikes per 10,000 ATM</t>
  </si>
  <si>
    <t>Overall MAG</t>
  </si>
  <si>
    <t>G4-LA11</t>
  </si>
  <si>
    <t xml:space="preserve">Employee engagement score </t>
  </si>
  <si>
    <t>No survey carried out this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</si>
</sst>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164" formatCode="&quot;£&quot;#,##0.00;[Red]\-&quot;£&quot;#,##0.00"/>
    <numFmt numFmtId="165" formatCode="_-&quot;£&quot;* #,##0_-;\-&quot;£&quot;* #,##0_-;_-&quot;£&quot;* &quot;-&quot;_-;_-@_-"/>
    <numFmt numFmtId="166" formatCode="_-* #,##0_-;\-* #,##0_-;_-* &quot;-&quot;_-;_-@_-"/>
    <numFmt numFmtId="167" formatCode="_-&quot;£&quot;* #,##0.00_-;\-&quot;£&quot;* #,##0.00_-;_-&quot;£&quot;* &quot;-&quot;??_-;_-@_-"/>
    <numFmt numFmtId="168" formatCode="_-* #,##0.00_-;\-* #,##0.00_-;_-* &quot;-&quot;??_-;_-@_-"/>
    <numFmt numFmtId="169" formatCode="0.0"/>
    <numFmt numFmtId="170" formatCode="&quot;£&quot;#,##0.00"/>
    <numFmt numFmtId="171" formatCode="0.0%"/>
    <numFmt numFmtId="172" formatCode="_-* #,##0_-;\-* #,##0_-;_-* &quot;-&quot;??_-;_-@_-"/>
    <numFmt numFmtId="173" formatCode="#,##0.0"/>
    <numFmt numFmtId="174" formatCode="0.000"/>
    <numFmt numFmtId="175" formatCode="#,##0_ ;\-#,##0\ "/>
    <numFmt numFmtId="176" formatCode="mmm\ yy"/>
    <numFmt numFmtId="177" formatCode="#,##0_ ;[Red]\-#,##0\ "/>
    <numFmt numFmtId="178" formatCode="&quot;£&quot;#,##0"/>
    <numFmt numFmtId="179" formatCode="0.00_ ;\-0.00\ "/>
    <numFmt numFmtId="180" formatCode="0.00000000000%"/>
  </numFmts>
  <fonts count="103">
    <font>
      <sz val="11"/>
      <color theme="1"/>
      <name val="Calibri"/>
      <family val="2"/>
      <scheme val="minor"/>
    </font>
    <font>
      <sz val="10"/>
      <color theme="1"/>
      <name val="Arial"/>
      <family val="2"/>
    </font>
    <font>
      <sz val="11"/>
      <color theme="1"/>
      <name val="Calibri"/>
      <family val="2"/>
      <scheme val="minor"/>
    </font>
    <font>
      <b/>
      <sz val="11"/>
      <color theme="1"/>
      <name val="Calibri"/>
      <family val="2"/>
      <scheme val="minor"/>
    </font>
    <font>
      <b/>
      <sz val="11"/>
      <color theme="3"/>
      <name val="Arial"/>
      <family val="2"/>
    </font>
    <font>
      <sz val="10"/>
      <name val="Arial"/>
      <family val="2"/>
    </font>
    <font>
      <sz val="10"/>
      <color theme="1"/>
      <name val="Futura Lt BT"/>
      <family val="2"/>
    </font>
    <font>
      <b/>
      <sz val="10"/>
      <color theme="1"/>
      <name val="Futura Lt BT"/>
      <family val="2"/>
    </font>
    <font>
      <b/>
      <sz val="11"/>
      <color theme="3"/>
      <name val="Futura Lt BT"/>
      <family val="2"/>
    </font>
    <font>
      <sz val="11"/>
      <name val="Futura Lt BT"/>
      <family val="2"/>
    </font>
    <font>
      <sz val="11"/>
      <color theme="1"/>
      <name val="Futura Lt BT"/>
      <family val="2"/>
    </font>
    <font>
      <sz val="10"/>
      <name val="Futura Lt BT"/>
      <family val="2"/>
    </font>
    <font>
      <sz val="8"/>
      <color theme="1"/>
      <name val="Futura Lt BT"/>
      <family val="2"/>
    </font>
    <font>
      <b/>
      <sz val="8"/>
      <color theme="1"/>
      <name val="Futura Lt BT"/>
      <family val="2"/>
    </font>
    <font>
      <b/>
      <sz val="10"/>
      <color theme="1"/>
      <name val="Arial"/>
      <family val="2"/>
    </font>
    <font>
      <sz val="8"/>
      <name val="Calibri"/>
      <family val="2"/>
      <scheme val="minor"/>
    </font>
    <font>
      <b/>
      <sz val="8"/>
      <color theme="3"/>
      <name val="Futura Lt BT"/>
      <family val="2"/>
    </font>
    <font>
      <b/>
      <sz val="10"/>
      <color theme="3"/>
      <name val="Futura Lt BT"/>
      <family val="2"/>
    </font>
    <font>
      <b/>
      <sz val="14"/>
      <color theme="3"/>
      <name val="Futura Bk BT"/>
      <family val="2"/>
    </font>
    <font>
      <b/>
      <sz val="14"/>
      <color theme="3"/>
      <name val="Futura Lt BT"/>
      <family val="2"/>
    </font>
    <font>
      <b/>
      <i/>
      <sz val="10"/>
      <color theme="1"/>
      <name val="Futura Lt BT"/>
      <family val="2"/>
    </font>
    <font>
      <sz val="10"/>
      <color rgb="FF000000"/>
      <name val="Futura Lt BT"/>
      <family val="2"/>
    </font>
    <font>
      <vertAlign val="superscript"/>
      <sz val="10"/>
      <color theme="1"/>
      <name val="Futura Lt BT"/>
      <family val="2"/>
    </font>
    <font>
      <b/>
      <sz val="9"/>
      <color theme="3"/>
      <name val="Futura Bk BT"/>
      <family val="2"/>
    </font>
    <font>
      <sz val="14"/>
      <color theme="1"/>
      <name val="Futura Lt BT"/>
      <family val="2"/>
    </font>
    <font>
      <sz val="14"/>
      <color theme="3"/>
      <name val="Futura Bk BT"/>
      <family val="2"/>
    </font>
    <font>
      <sz val="11"/>
      <color theme="3"/>
      <name val="Arial"/>
      <family val="2"/>
    </font>
    <font>
      <sz val="12"/>
      <color theme="1"/>
      <name val="Arial"/>
      <family val="2"/>
    </font>
    <font>
      <b/>
      <sz val="10"/>
      <color rgb="FF44546A"/>
      <name val="Futura Lt BT"/>
      <family val="2"/>
    </font>
    <font>
      <b/>
      <sz val="14"/>
      <color rgb="FF003366"/>
      <name val="Futura Bk BT"/>
      <family val="2"/>
    </font>
    <font>
      <sz val="11"/>
      <color theme="1"/>
      <name val="Futura Bk BT"/>
      <family val="2"/>
    </font>
    <font>
      <b/>
      <sz val="11"/>
      <color rgb="FF003366"/>
      <name val="Futura Bk BT"/>
      <family val="2"/>
    </font>
    <font>
      <sz val="10"/>
      <color theme="1"/>
      <name val="Futura Bk BT"/>
      <family val="2"/>
    </font>
    <font>
      <sz val="11"/>
      <color rgb="FF003366"/>
      <name val="Futura Bk BT"/>
      <family val="2"/>
    </font>
    <font>
      <b/>
      <sz val="18"/>
      <color rgb="FF003366"/>
      <name val="Futura Bk BT"/>
      <family val="2"/>
    </font>
    <font>
      <b/>
      <sz val="10"/>
      <color rgb="FF003366"/>
      <name val="Futura Lt BT"/>
      <family val="2"/>
    </font>
    <font>
      <b/>
      <sz val="11"/>
      <color rgb="FF003366"/>
      <name val="Futura Lt BT"/>
      <family val="2"/>
    </font>
    <font>
      <b/>
      <sz val="11"/>
      <color rgb="FF003366"/>
      <name val="Calibri"/>
      <family val="2"/>
      <scheme val="minor"/>
    </font>
    <font>
      <sz val="10"/>
      <color rgb="FFFF0000"/>
      <name val="Futura Lt BT"/>
      <family val="2"/>
    </font>
    <font>
      <b/>
      <sz val="11"/>
      <color theme="1"/>
      <name val="Futura Lt BT"/>
      <family val="2"/>
    </font>
    <font>
      <b/>
      <sz val="10"/>
      <name val="Futura Lt BT"/>
      <family val="2"/>
    </font>
    <font>
      <sz val="11"/>
      <color rgb="FF000000"/>
      <name val="Futura Lt BT"/>
      <family val="2"/>
    </font>
    <font>
      <sz val="9"/>
      <color theme="1"/>
      <name val="Futura Lt BT"/>
      <family val="2"/>
    </font>
    <font>
      <sz val="9"/>
      <name val="Futura Lt BT"/>
      <family val="2"/>
    </font>
    <font>
      <b/>
      <sz val="10"/>
      <color rgb="FF000000"/>
      <name val="Futura Lt BT"/>
      <family val="2"/>
    </font>
    <font>
      <sz val="10"/>
      <color rgb="FF303A46"/>
      <name val="Futura Lt BT"/>
      <family val="2"/>
    </font>
    <font>
      <b/>
      <sz val="9"/>
      <name val="Futura Lt BT"/>
      <family val="2"/>
    </font>
    <font>
      <sz val="10"/>
      <color theme="1"/>
      <name val="Calibri"/>
      <family val="2"/>
      <scheme val="minor"/>
    </font>
    <font>
      <b/>
      <sz val="10"/>
      <color rgb="FF303A46"/>
      <name val="Futura Lt BT"/>
      <family val="2"/>
    </font>
    <font>
      <sz val="11"/>
      <color theme="1"/>
      <name val="Arial"/>
      <family val="2"/>
    </font>
    <font>
      <sz val="10"/>
      <color theme="3"/>
      <name val="Futura Bk BT"/>
      <family val="2"/>
    </font>
    <font>
      <sz val="10"/>
      <color theme="3"/>
      <name val="Futura Lt BT"/>
      <family val="2"/>
    </font>
    <font>
      <b/>
      <sz val="11"/>
      <color theme="1"/>
      <name val="Futura Bk BT"/>
      <family val="2"/>
    </font>
    <font>
      <b/>
      <sz val="10"/>
      <color theme="3"/>
      <name val="Futura Bk BT"/>
      <family val="2"/>
    </font>
    <font>
      <sz val="18"/>
      <color theme="3"/>
      <name val="Calibri Light"/>
      <family val="2"/>
      <scheme val="major"/>
    </font>
    <font>
      <sz val="11"/>
      <color rgb="FF006100"/>
      <name val="Calibri"/>
      <family val="2"/>
      <scheme val="minor"/>
    </font>
    <font>
      <sz val="11"/>
      <color rgb="FF9C0006"/>
      <name val="Calibri"/>
      <family val="2"/>
      <scheme val="minor"/>
    </font>
    <font>
      <sz val="11"/>
      <color rgb="FF9C5700"/>
      <name val="Calibri"/>
      <family val="2"/>
      <scheme val="minor"/>
    </font>
    <font>
      <b/>
      <sz val="11"/>
      <color theme="0"/>
      <name val="Calibri"/>
      <family val="2"/>
      <scheme val="minor"/>
    </font>
    <font>
      <sz val="11"/>
      <color theme="0"/>
      <name val="Calibri"/>
      <family val="2"/>
      <scheme val="minor"/>
    </font>
    <font>
      <u/>
      <sz val="10"/>
      <color indexed="12"/>
      <name val="Arial"/>
      <family val="2"/>
    </font>
    <font>
      <b/>
      <sz val="12"/>
      <name val="Arial"/>
      <family val="2"/>
    </font>
    <font>
      <u/>
      <sz val="11"/>
      <color indexed="12"/>
      <name val="Calibri"/>
      <family val="2"/>
    </font>
    <font>
      <sz val="10"/>
      <color theme="9" tint="-0.499984740745262"/>
      <name val="Arial"/>
      <family val="2"/>
    </font>
    <font>
      <i/>
      <sz val="10"/>
      <color rgb="FFFF0000"/>
      <name val="Arial"/>
      <family val="2"/>
    </font>
    <font>
      <u/>
      <sz val="10"/>
      <color theme="11"/>
      <name val="Arial"/>
      <family val="2"/>
    </font>
    <font>
      <b/>
      <sz val="10"/>
      <color theme="0"/>
      <name val="Arial"/>
      <family val="2"/>
    </font>
    <font>
      <sz val="14"/>
      <color indexed="12"/>
      <name val="Arial"/>
      <family val="2"/>
    </font>
    <font>
      <sz val="14"/>
      <name val="Arial"/>
      <family val="2"/>
    </font>
    <font>
      <b/>
      <sz val="18"/>
      <name val="Arial"/>
      <family val="2"/>
    </font>
    <font>
      <sz val="8"/>
      <color rgb="FF000000"/>
      <name val="Futura Lt BT"/>
      <family val="2"/>
    </font>
    <font>
      <b/>
      <sz val="14"/>
      <color rgb="FF003366"/>
      <name val="Futura Lt BT"/>
      <family val="2"/>
    </font>
    <font>
      <b/>
      <sz val="12"/>
      <color theme="3"/>
      <name val="Futura Lt BT"/>
      <family val="2"/>
    </font>
    <font>
      <i/>
      <sz val="10"/>
      <color theme="1"/>
      <name val="Futura Lt BT"/>
      <family val="2"/>
    </font>
    <font>
      <i/>
      <sz val="10"/>
      <name val="Futura Bk BT"/>
      <family val="2"/>
    </font>
    <font>
      <i/>
      <sz val="10"/>
      <name val="Futura Lt BT"/>
      <family val="2"/>
    </font>
    <font>
      <i/>
      <vertAlign val="subscript"/>
      <sz val="10"/>
      <name val="Futura Lt BT"/>
      <family val="2"/>
    </font>
    <font>
      <i/>
      <sz val="6"/>
      <name val="Futura Lt BT"/>
      <family val="2"/>
    </font>
    <font>
      <i/>
      <vertAlign val="subscript"/>
      <sz val="10"/>
      <color indexed="8"/>
      <name val="Futura Lt BT"/>
      <family val="2"/>
    </font>
    <font>
      <i/>
      <sz val="10"/>
      <color rgb="FF000000"/>
      <name val="Futura Lt BT"/>
      <family val="2"/>
    </font>
    <font>
      <vertAlign val="subscript"/>
      <sz val="10"/>
      <color theme="1"/>
      <name val="Futura Lt BT"/>
      <family val="2"/>
    </font>
    <font>
      <sz val="10"/>
      <color rgb="FF003366"/>
      <name val="Futura Lt BT"/>
      <family val="2"/>
    </font>
    <font>
      <sz val="10"/>
      <color rgb="FF44546A"/>
      <name val="Futura Lt BT"/>
      <family val="2"/>
    </font>
    <font>
      <sz val="11"/>
      <name val="Calibri"/>
      <family val="2"/>
    </font>
    <font>
      <sz val="8"/>
      <color theme="1"/>
      <name val="Calibri"/>
      <family val="2"/>
      <scheme val="minor"/>
    </font>
    <font>
      <b/>
      <sz val="8"/>
      <color rgb="FF000000"/>
      <name val="Futura Lt BT"/>
      <family val="2"/>
    </font>
    <font>
      <b/>
      <sz val="8"/>
      <color rgb="FF44546A"/>
      <name val="Futura Lt BT"/>
      <family val="2"/>
    </font>
    <font>
      <vertAlign val="superscript"/>
      <sz val="11"/>
      <color rgb="FF000000"/>
      <name val="Futura Lt BT"/>
      <family val="2"/>
    </font>
    <font>
      <sz val="10"/>
      <color theme="1"/>
      <name val="Futura Lt BT"/>
    </font>
    <font>
      <sz val="16"/>
      <color rgb="FF000000"/>
      <name val="Futura Lt BT"/>
      <family val="2"/>
    </font>
    <font>
      <b/>
      <i/>
      <sz val="10"/>
      <color theme="1"/>
      <name val="Futura Lt BT"/>
    </font>
    <font>
      <sz val="10"/>
      <color rgb="FF000000"/>
      <name val="Futura Lt BT"/>
    </font>
    <font>
      <i/>
      <sz val="10"/>
      <color theme="1"/>
      <name val="Futura Lt BT"/>
    </font>
    <font>
      <sz val="10"/>
      <name val="Futura Lt BT"/>
    </font>
    <font>
      <sz val="8"/>
      <color theme="1"/>
      <name val="Futura Lt BT"/>
    </font>
    <font>
      <sz val="9"/>
      <color rgb="FF000000"/>
      <name val="Futura Lt BT"/>
    </font>
    <font>
      <b/>
      <sz val="10"/>
      <color rgb="FF000000"/>
      <name val="Futura Lt BT"/>
    </font>
    <font>
      <sz val="5"/>
      <color rgb="FF000000"/>
      <name val="Futura Lt BT"/>
    </font>
    <font>
      <vertAlign val="subscript"/>
      <sz val="10"/>
      <color rgb="FF000000"/>
      <name val="Futura Lt BT"/>
    </font>
    <font>
      <b/>
      <sz val="9"/>
      <color theme="1"/>
      <name val="Futura Lt BT"/>
      <family val="2"/>
    </font>
    <font>
      <i/>
      <sz val="10"/>
      <color rgb="FF000000"/>
      <name val="Futura Lt BT"/>
    </font>
    <font>
      <i/>
      <vertAlign val="subscript"/>
      <sz val="10"/>
      <color rgb="FF000000"/>
      <name val="Futura Lt BT"/>
    </font>
    <font>
      <vertAlign val="superscript"/>
      <sz val="8"/>
      <color theme="1"/>
      <name val="Futura Lt BT"/>
      <family val="2"/>
    </font>
  </fonts>
  <fills count="5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rgb="FFFFFFFF"/>
        <bgColor rgb="FF000000"/>
      </patternFill>
    </fill>
    <fill>
      <patternFill patternType="solid">
        <fgColor rgb="FF92D05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99FF"/>
        <bgColor indexed="64"/>
      </patternFill>
    </fill>
    <fill>
      <patternFill patternType="solid">
        <fgColor theme="7" tint="0.39997558519241921"/>
        <bgColor rgb="FF000000"/>
      </patternFill>
    </fill>
    <fill>
      <patternFill patternType="solid">
        <fgColor rgb="FFFFFF99"/>
        <bgColor indexed="64"/>
      </patternFill>
    </fill>
    <fill>
      <patternFill patternType="solid">
        <fgColor rgb="FFFFFF99"/>
        <bgColor rgb="FF000000"/>
      </patternFill>
    </fill>
    <fill>
      <patternFill patternType="solid">
        <fgColor rgb="FF002060"/>
        <bgColor indexed="64"/>
      </patternFill>
    </fill>
    <fill>
      <patternFill patternType="solid">
        <fgColor theme="4" tint="0.79998168889431442"/>
        <bgColor rgb="FF000000"/>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1" tint="0.34998626667073579"/>
        <bgColor indexed="64"/>
      </patternFill>
    </fill>
    <fill>
      <patternFill patternType="solid">
        <fgColor theme="0"/>
        <bgColor rgb="FF000000"/>
      </patternFill>
    </fill>
    <fill>
      <patternFill patternType="solid">
        <fgColor rgb="FFFFFFFF"/>
        <bgColor indexed="64"/>
      </patternFill>
    </fill>
    <fill>
      <patternFill patternType="lightUp"/>
    </fill>
    <fill>
      <patternFill patternType="solid">
        <fgColor theme="2"/>
        <bgColor indexed="64"/>
      </patternFill>
    </fill>
    <fill>
      <patternFill patternType="solid">
        <fgColor theme="4" tint="0.59999389629810485"/>
        <bgColor rgb="FF000000"/>
      </patternFill>
    </fill>
    <fill>
      <patternFill patternType="lightUp">
        <bgColor theme="4" tint="0.59999389629810485"/>
      </patternFill>
    </fill>
    <fill>
      <patternFill patternType="lightUp">
        <bgColor theme="0"/>
      </patternFill>
    </fill>
    <fill>
      <patternFill patternType="solid">
        <fgColor theme="7" tint="0.59999389629810485"/>
        <bgColor indexed="64"/>
      </patternFill>
    </fill>
  </fills>
  <borders count="48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hair">
        <color auto="1"/>
      </left>
      <right style="medium">
        <color auto="1"/>
      </right>
      <top style="thin">
        <color auto="1"/>
      </top>
      <bottom style="thin">
        <color auto="1"/>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auto="1"/>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auto="1"/>
      </left>
      <right style="hair">
        <color auto="1"/>
      </right>
      <top style="medium">
        <color auto="1"/>
      </top>
      <bottom style="thin">
        <color auto="1"/>
      </bottom>
      <diagonal/>
    </border>
    <border>
      <left style="hair">
        <color auto="1"/>
      </left>
      <right style="medium">
        <color auto="1"/>
      </right>
      <top style="medium">
        <color auto="1"/>
      </top>
      <bottom style="thin">
        <color auto="1"/>
      </bottom>
      <diagonal/>
    </border>
    <border>
      <left style="medium">
        <color auto="1"/>
      </left>
      <right style="hair">
        <color auto="1"/>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bottom style="thin">
        <color indexed="64"/>
      </bottom>
      <diagonal/>
    </border>
    <border>
      <left/>
      <right/>
      <top/>
      <bottom style="medium">
        <color auto="1"/>
      </bottom>
      <diagonal/>
    </border>
    <border>
      <left style="medium">
        <color auto="1"/>
      </left>
      <right/>
      <top style="dotted">
        <color auto="1"/>
      </top>
      <bottom style="dotted">
        <color auto="1"/>
      </bottom>
      <diagonal/>
    </border>
    <border>
      <left style="medium">
        <color indexed="64"/>
      </left>
      <right style="medium">
        <color indexed="64"/>
      </right>
      <top style="medium">
        <color indexed="64"/>
      </top>
      <bottom style="dashed">
        <color indexed="64"/>
      </bottom>
      <diagonal/>
    </border>
    <border>
      <left style="thin">
        <color indexed="64"/>
      </left>
      <right/>
      <top/>
      <bottom/>
      <diagonal/>
    </border>
    <border>
      <left style="thin">
        <color auto="1"/>
      </left>
      <right style="thin">
        <color auto="1"/>
      </right>
      <top style="thin">
        <color auto="1"/>
      </top>
      <bottom style="thick">
        <color indexed="64"/>
      </bottom>
      <diagonal/>
    </border>
    <border>
      <left style="thin">
        <color auto="1"/>
      </left>
      <right style="thin">
        <color auto="1"/>
      </right>
      <top style="thick">
        <color indexed="64"/>
      </top>
      <bottom style="thin">
        <color auto="1"/>
      </bottom>
      <diagonal/>
    </border>
    <border>
      <left style="thick">
        <color indexed="64"/>
      </left>
      <right/>
      <top style="thick">
        <color indexed="64"/>
      </top>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bottom/>
      <diagonal/>
    </border>
    <border>
      <left/>
      <right style="thick">
        <color indexed="64"/>
      </right>
      <top style="thin">
        <color indexed="64"/>
      </top>
      <bottom style="thin">
        <color indexed="64"/>
      </bottom>
      <diagonal/>
    </border>
    <border>
      <left style="thick">
        <color indexed="64"/>
      </left>
      <right/>
      <top/>
      <bottom style="thick">
        <color indexed="64"/>
      </bottom>
      <diagonal/>
    </border>
    <border>
      <left/>
      <right/>
      <top style="thin">
        <color indexed="64"/>
      </top>
      <bottom style="thick">
        <color indexed="64"/>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right/>
      <top style="thick">
        <color indexed="64"/>
      </top>
      <bottom/>
      <diagonal/>
    </border>
    <border>
      <left style="thin">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dashed">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dashed">
        <color indexed="64"/>
      </top>
      <bottom style="dashed">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dashed">
        <color indexed="64"/>
      </bottom>
      <diagonal/>
    </border>
    <border>
      <left style="thin">
        <color indexed="64"/>
      </left>
      <right style="medium">
        <color indexed="64"/>
      </right>
      <top style="medium">
        <color indexed="64"/>
      </top>
      <bottom/>
      <diagonal/>
    </border>
    <border>
      <left style="medium">
        <color indexed="64"/>
      </left>
      <right style="thin">
        <color indexed="64"/>
      </right>
      <top style="dashed">
        <color indexed="64"/>
      </top>
      <bottom/>
      <diagonal/>
    </border>
    <border>
      <left style="medium">
        <color indexed="64"/>
      </left>
      <right style="thin">
        <color indexed="64"/>
      </right>
      <top/>
      <bottom style="dashed">
        <color indexed="64"/>
      </bottom>
      <diagonal/>
    </border>
    <border>
      <left style="thin">
        <color indexed="64"/>
      </left>
      <right/>
      <top style="medium">
        <color indexed="64"/>
      </top>
      <bottom style="medium">
        <color indexed="64"/>
      </bottom>
      <diagonal/>
    </border>
    <border>
      <left/>
      <right style="thick">
        <color indexed="64"/>
      </right>
      <top/>
      <bottom/>
      <diagonal/>
    </border>
    <border>
      <left style="thin">
        <color indexed="64"/>
      </left>
      <right style="thick">
        <color indexed="64"/>
      </right>
      <top/>
      <bottom style="thin">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auto="1"/>
      </left>
      <right/>
      <top style="thick">
        <color indexed="64"/>
      </top>
      <bottom style="thin">
        <color auto="1"/>
      </bottom>
      <diagonal/>
    </border>
    <border>
      <left/>
      <right style="thin">
        <color auto="1"/>
      </right>
      <top style="thin">
        <color auto="1"/>
      </top>
      <bottom style="thick">
        <color indexed="64"/>
      </bottom>
      <diagonal/>
    </border>
    <border>
      <left style="medium">
        <color indexed="64"/>
      </left>
      <right/>
      <top style="thin">
        <color indexed="64"/>
      </top>
      <bottom/>
      <diagonal/>
    </border>
    <border>
      <left/>
      <right style="hair">
        <color auto="1"/>
      </right>
      <top style="medium">
        <color auto="1"/>
      </top>
      <bottom style="thin">
        <color auto="1"/>
      </bottom>
      <diagonal/>
    </border>
    <border>
      <left/>
      <right style="hair">
        <color auto="1"/>
      </right>
      <top style="thin">
        <color auto="1"/>
      </top>
      <bottom/>
      <diagonal/>
    </border>
    <border>
      <left style="hair">
        <color auto="1"/>
      </left>
      <right/>
      <top style="medium">
        <color auto="1"/>
      </top>
      <bottom style="thin">
        <color auto="1"/>
      </bottom>
      <diagonal/>
    </border>
    <border>
      <left style="hair">
        <color auto="1"/>
      </left>
      <right/>
      <top style="thin">
        <color auto="1"/>
      </top>
      <bottom/>
      <diagonal/>
    </border>
    <border>
      <left style="hair">
        <color auto="1"/>
      </left>
      <right/>
      <top style="thin">
        <color auto="1"/>
      </top>
      <bottom style="thin">
        <color auto="1"/>
      </bottom>
      <diagonal/>
    </border>
    <border>
      <left style="hair">
        <color auto="1"/>
      </left>
      <right/>
      <top/>
      <bottom style="medium">
        <color auto="1"/>
      </bottom>
      <diagonal/>
    </border>
    <border>
      <left style="thin">
        <color auto="1"/>
      </left>
      <right style="hair">
        <color auto="1"/>
      </right>
      <top style="medium">
        <color auto="1"/>
      </top>
      <bottom style="thin">
        <color auto="1"/>
      </bottom>
      <diagonal/>
    </border>
    <border>
      <left style="hair">
        <color auto="1"/>
      </left>
      <right style="thin">
        <color auto="1"/>
      </right>
      <top style="medium">
        <color auto="1"/>
      </top>
      <bottom style="thin">
        <color auto="1"/>
      </bottom>
      <diagonal/>
    </border>
    <border>
      <left style="thin">
        <color auto="1"/>
      </left>
      <right style="hair">
        <color auto="1"/>
      </right>
      <top style="thin">
        <color auto="1"/>
      </top>
      <bottom/>
      <diagonal/>
    </border>
    <border>
      <left style="hair">
        <color auto="1"/>
      </left>
      <right style="thin">
        <color auto="1"/>
      </right>
      <top style="thin">
        <color auto="1"/>
      </top>
      <bottom/>
      <diagonal/>
    </border>
    <border>
      <left style="hair">
        <color auto="1"/>
      </left>
      <right style="thin">
        <color auto="1"/>
      </right>
      <top style="thin">
        <color auto="1"/>
      </top>
      <bottom style="thin">
        <color auto="1"/>
      </bottom>
      <diagonal/>
    </border>
    <border>
      <left style="thin">
        <color auto="1"/>
      </left>
      <right/>
      <top/>
      <bottom style="medium">
        <color auto="1"/>
      </bottom>
      <diagonal/>
    </border>
    <border>
      <left style="hair">
        <color auto="1"/>
      </left>
      <right style="thin">
        <color auto="1"/>
      </right>
      <top/>
      <bottom style="medium">
        <color auto="1"/>
      </bottom>
      <diagonal/>
    </border>
    <border>
      <left/>
      <right style="medium">
        <color auto="1"/>
      </right>
      <top/>
      <bottom/>
      <diagonal/>
    </border>
    <border>
      <left/>
      <right style="medium">
        <color auto="1"/>
      </right>
      <top/>
      <bottom style="medium">
        <color auto="1"/>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rgb="FFFFFFFF"/>
      </right>
      <top/>
      <bottom style="medium">
        <color rgb="FFFFFFFF"/>
      </bottom>
      <diagonal/>
    </border>
    <border>
      <left style="medium">
        <color rgb="FFFFFFFF"/>
      </left>
      <right/>
      <top/>
      <bottom style="medium">
        <color rgb="FFFFFFFF"/>
      </bottom>
      <diagonal/>
    </border>
    <border>
      <left/>
      <right style="medium">
        <color rgb="FFFFFFFF"/>
      </right>
      <top/>
      <bottom/>
      <diagonal/>
    </border>
    <border>
      <left style="medium">
        <color rgb="FFFFFFFF"/>
      </left>
      <right/>
      <top/>
      <bottom/>
      <diagonal/>
    </border>
    <border>
      <left/>
      <right style="medium">
        <color rgb="FFFFFFFF"/>
      </right>
      <top style="medium">
        <color rgb="FFFFFFFF"/>
      </top>
      <bottom/>
      <diagonal/>
    </border>
    <border>
      <left/>
      <right/>
      <top style="medium">
        <color rgb="FFFFFFFF"/>
      </top>
      <bottom/>
      <diagonal/>
    </border>
    <border>
      <left style="medium">
        <color rgb="FFFFFFFF"/>
      </left>
      <right/>
      <top style="medium">
        <color rgb="FFFFFFFF"/>
      </top>
      <bottom/>
      <diagonal/>
    </border>
    <border>
      <left/>
      <right style="medium">
        <color rgb="FFFFFFFF"/>
      </right>
      <top style="medium">
        <color rgb="FFFFFFFF"/>
      </top>
      <bottom style="medium">
        <color rgb="FFFFFFFF"/>
      </bottom>
      <diagonal/>
    </border>
    <border>
      <left/>
      <right/>
      <top style="medium">
        <color rgb="FFFFFFFF"/>
      </top>
      <bottom style="medium">
        <color rgb="FFFFFFFF"/>
      </bottom>
      <diagonal/>
    </border>
    <border>
      <left style="medium">
        <color rgb="FFFFFFFF"/>
      </left>
      <right/>
      <top style="medium">
        <color rgb="FFFFFFFF"/>
      </top>
      <bottom style="medium">
        <color rgb="FFFFFFFF"/>
      </bottom>
      <diagonal/>
    </border>
    <border>
      <left style="medium">
        <color rgb="FFFFFFFF"/>
      </left>
      <right style="medium">
        <color rgb="FFFFFFFF"/>
      </right>
      <top/>
      <bottom style="medium">
        <color rgb="FFFFFFFF"/>
      </bottom>
      <diagonal/>
    </border>
    <border>
      <left style="medium">
        <color rgb="FFFFFFFF"/>
      </left>
      <right style="medium">
        <color rgb="FFFFFFFF"/>
      </right>
      <top/>
      <bottom/>
      <diagonal/>
    </border>
    <border>
      <left style="medium">
        <color rgb="FFFFFFFF"/>
      </left>
      <right style="medium">
        <color rgb="FFFFFFFF"/>
      </right>
      <top style="medium">
        <color rgb="FFFFFFFF"/>
      </top>
      <bottom/>
      <diagonal/>
    </border>
    <border>
      <left style="medium">
        <color rgb="FFFFFFFF"/>
      </left>
      <right style="medium">
        <color rgb="FFFFFFFF"/>
      </right>
      <top style="medium">
        <color rgb="FFFFFFFF"/>
      </top>
      <bottom style="medium">
        <color rgb="FFFFFFFF"/>
      </bottom>
      <diagonal/>
    </border>
    <border>
      <left/>
      <right/>
      <top/>
      <bottom style="medium">
        <color rgb="FFFFFFFF"/>
      </bottom>
      <diagonal/>
    </border>
    <border>
      <left/>
      <right style="medium">
        <color rgb="FFFFFFFF"/>
      </right>
      <top style="thick">
        <color rgb="FFFFFFFF"/>
      </top>
      <bottom/>
      <diagonal/>
    </border>
    <border>
      <left/>
      <right/>
      <top style="thick">
        <color rgb="FFFFFFFF"/>
      </top>
      <bottom/>
      <diagonal/>
    </border>
    <border>
      <left style="medium">
        <color rgb="FFFFFFFF"/>
      </left>
      <right/>
      <top style="thick">
        <color rgb="FFFFFFFF"/>
      </top>
      <bottom/>
      <diagonal/>
    </border>
    <border>
      <left/>
      <right style="medium">
        <color rgb="FFFFFFFF"/>
      </right>
      <top style="medium">
        <color rgb="FFFFFFFF"/>
      </top>
      <bottom style="thick">
        <color rgb="FFFFFFFF"/>
      </bottom>
      <diagonal/>
    </border>
    <border>
      <left style="medium">
        <color rgb="FFFFFFFF"/>
      </left>
      <right/>
      <top style="medium">
        <color rgb="FFFFFFFF"/>
      </top>
      <bottom style="thick">
        <color rgb="FFFFFFFF"/>
      </bottom>
      <diagonal/>
    </border>
    <border>
      <left style="medium">
        <color rgb="FFFFFFFF"/>
      </left>
      <right style="medium">
        <color rgb="FFFFFFFF"/>
      </right>
      <top style="medium">
        <color rgb="FFFFFFFF"/>
      </top>
      <bottom style="thick">
        <color rgb="FFFFFFFF"/>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auto="1"/>
      </left>
      <right style="thin">
        <color auto="1"/>
      </right>
      <top/>
      <bottom style="thick">
        <color indexed="64"/>
      </bottom>
      <diagonal/>
    </border>
    <border>
      <left style="thick">
        <color indexed="64"/>
      </left>
      <right style="thin">
        <color auto="1"/>
      </right>
      <top/>
      <bottom/>
      <diagonal/>
    </border>
    <border>
      <left style="medium">
        <color indexed="64"/>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FBFBF"/>
      </left>
      <right style="thin">
        <color rgb="FFBFBFBF"/>
      </right>
      <top style="thin">
        <color rgb="FFBFBFBF"/>
      </top>
      <bottom style="thin">
        <color rgb="FFBFBFBF"/>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style="thin">
        <color auto="1"/>
      </right>
      <top/>
      <bottom style="thick">
        <color indexed="64"/>
      </bottom>
      <diagonal/>
    </border>
    <border>
      <left/>
      <right/>
      <top style="thick">
        <color indexed="64"/>
      </top>
      <bottom style="thick">
        <color indexed="64"/>
      </bottom>
      <diagonal/>
    </border>
    <border>
      <left style="thick">
        <color indexed="64"/>
      </left>
      <right style="thin">
        <color indexed="64"/>
      </right>
      <top/>
      <bottom style="thin">
        <color indexed="64"/>
      </bottom>
      <diagonal/>
    </border>
    <border>
      <left/>
      <right/>
      <top style="thick">
        <color indexed="64"/>
      </top>
      <bottom style="medium">
        <color indexed="64"/>
      </bottom>
      <diagonal/>
    </border>
    <border>
      <left style="thin">
        <color auto="1"/>
      </left>
      <right style="hair">
        <color auto="1"/>
      </right>
      <top style="medium">
        <color auto="1"/>
      </top>
      <bottom/>
      <diagonal/>
    </border>
    <border>
      <left style="thin">
        <color auto="1"/>
      </left>
      <right style="thick">
        <color indexed="64"/>
      </right>
      <top style="thick">
        <color indexed="64"/>
      </top>
      <bottom style="medium">
        <color indexed="64"/>
      </bottom>
      <diagonal/>
    </border>
    <border>
      <left style="thin">
        <color auto="1"/>
      </left>
      <right/>
      <top style="thick">
        <color indexed="64"/>
      </top>
      <bottom style="medium">
        <color indexed="64"/>
      </bottom>
      <diagonal/>
    </border>
    <border>
      <left style="thick">
        <color indexed="64"/>
      </left>
      <right style="thin">
        <color indexed="64"/>
      </right>
      <top style="thick">
        <color indexed="64"/>
      </top>
      <bottom style="medium">
        <color indexed="64"/>
      </bottom>
      <diagonal/>
    </border>
    <border>
      <left style="thin">
        <color auto="1"/>
      </left>
      <right style="thin">
        <color auto="1"/>
      </right>
      <top style="thick">
        <color indexed="64"/>
      </top>
      <bottom style="medium">
        <color indexed="64"/>
      </bottom>
      <diagonal/>
    </border>
    <border>
      <left/>
      <right style="thin">
        <color indexed="64"/>
      </right>
      <top style="thick">
        <color indexed="64"/>
      </top>
      <bottom style="medium">
        <color indexed="64"/>
      </bottom>
      <diagonal/>
    </border>
    <border>
      <left/>
      <right style="medium">
        <color indexed="64"/>
      </right>
      <top style="dashed">
        <color indexed="64"/>
      </top>
      <bottom style="dashed">
        <color indexed="64"/>
      </bottom>
      <diagonal/>
    </border>
    <border>
      <left/>
      <right style="medium">
        <color indexed="64"/>
      </right>
      <top style="dashed">
        <color indexed="64"/>
      </top>
      <bottom style="medium">
        <color indexed="64"/>
      </bottom>
      <diagonal/>
    </border>
    <border>
      <left/>
      <right style="medium">
        <color indexed="64"/>
      </right>
      <top style="medium">
        <color indexed="64"/>
      </top>
      <bottom style="dashed">
        <color indexed="64"/>
      </bottom>
      <diagonal/>
    </border>
    <border>
      <left style="medium">
        <color indexed="64"/>
      </left>
      <right style="medium">
        <color indexed="64"/>
      </right>
      <top style="thick">
        <color indexed="64"/>
      </top>
      <bottom style="medium">
        <color indexed="64"/>
      </bottom>
      <diagonal/>
    </border>
    <border>
      <left style="thick">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right style="thick">
        <color indexed="64"/>
      </right>
      <top style="medium">
        <color indexed="64"/>
      </top>
      <bottom style="medium">
        <color indexed="64"/>
      </bottom>
      <diagonal/>
    </border>
    <border>
      <left style="medium">
        <color indexed="64"/>
      </left>
      <right/>
      <top style="thick">
        <color indexed="64"/>
      </top>
      <bottom/>
      <diagonal/>
    </border>
    <border>
      <left style="thick">
        <color indexed="64"/>
      </left>
      <right style="medium">
        <color indexed="64"/>
      </right>
      <top style="medium">
        <color indexed="64"/>
      </top>
      <bottom/>
      <diagonal/>
    </border>
    <border>
      <left style="thick">
        <color indexed="64"/>
      </left>
      <right style="medium">
        <color indexed="64"/>
      </right>
      <top style="thin">
        <color indexed="64"/>
      </top>
      <bottom style="thin">
        <color indexed="64"/>
      </bottom>
      <diagonal/>
    </border>
    <border>
      <left style="thick">
        <color indexed="64"/>
      </left>
      <right style="medium">
        <color indexed="64"/>
      </right>
      <top style="medium">
        <color indexed="64"/>
      </top>
      <bottom style="thin">
        <color indexed="64"/>
      </bottom>
      <diagonal/>
    </border>
    <border>
      <left style="thick">
        <color indexed="64"/>
      </left>
      <right style="medium">
        <color indexed="64"/>
      </right>
      <top style="thin">
        <color indexed="64"/>
      </top>
      <bottom style="medium">
        <color indexed="64"/>
      </bottom>
      <diagonal/>
    </border>
    <border>
      <left/>
      <right style="thick">
        <color indexed="64"/>
      </right>
      <top style="medium">
        <color indexed="64"/>
      </top>
      <bottom style="thin">
        <color indexed="64"/>
      </bottom>
      <diagonal/>
    </border>
    <border>
      <left style="medium">
        <color rgb="FF000000"/>
      </left>
      <right style="thin">
        <color indexed="64"/>
      </right>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bottom style="medium">
        <color rgb="FF000000"/>
      </bottom>
      <diagonal/>
    </border>
    <border>
      <left/>
      <right/>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top style="medium">
        <color rgb="FF000000"/>
      </top>
      <bottom style="thin">
        <color indexed="64"/>
      </bottom>
      <diagonal/>
    </border>
    <border>
      <left style="medium">
        <color indexed="64"/>
      </left>
      <right style="thin">
        <color indexed="64"/>
      </right>
      <top style="medium">
        <color rgb="FF000000"/>
      </top>
      <bottom style="thin">
        <color indexed="64"/>
      </bottom>
      <diagonal/>
    </border>
    <border>
      <left/>
      <right style="thin">
        <color indexed="64"/>
      </right>
      <top style="medium">
        <color rgb="FF000000"/>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top style="thin">
        <color indexed="64"/>
      </top>
      <bottom style="medium">
        <color rgb="FF000000"/>
      </bottom>
      <diagonal/>
    </border>
    <border>
      <left style="medium">
        <color indexed="64"/>
      </left>
      <right style="thin">
        <color indexed="64"/>
      </right>
      <top style="thin">
        <color indexed="64"/>
      </top>
      <bottom style="medium">
        <color rgb="FF000000"/>
      </bottom>
      <diagonal/>
    </border>
    <border>
      <left/>
      <right style="medium">
        <color rgb="FF000000"/>
      </right>
      <top/>
      <bottom style="medium">
        <color rgb="FF000000"/>
      </bottom>
      <diagonal/>
    </border>
    <border>
      <left style="medium">
        <color rgb="FF000000"/>
      </left>
      <right style="thin">
        <color indexed="64"/>
      </right>
      <top style="medium">
        <color rgb="FF000000"/>
      </top>
      <bottom/>
      <diagonal/>
    </border>
    <border>
      <left style="medium">
        <color indexed="64"/>
      </left>
      <right style="medium">
        <color indexed="64"/>
      </right>
      <top style="medium">
        <color rgb="FF000000"/>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rgb="FF000000"/>
      </bottom>
      <diagonal/>
    </border>
    <border>
      <left style="thin">
        <color indexed="64"/>
      </left>
      <right style="thin">
        <color indexed="64"/>
      </right>
      <top/>
      <bottom style="thin">
        <color rgb="FF000000"/>
      </bottom>
      <diagonal/>
    </border>
    <border>
      <left style="medium">
        <color rgb="FF000000"/>
      </left>
      <right style="thin">
        <color indexed="64"/>
      </right>
      <top style="medium">
        <color rgb="FF000000"/>
      </top>
      <bottom style="medium">
        <color indexed="64"/>
      </bottom>
      <diagonal/>
    </border>
    <border>
      <left style="thin">
        <color auto="1"/>
      </left>
      <right style="thin">
        <color auto="1"/>
      </right>
      <top style="medium">
        <color rgb="FF000000"/>
      </top>
      <bottom style="medium">
        <color indexed="64"/>
      </bottom>
      <diagonal/>
    </border>
    <border>
      <left/>
      <right style="thin">
        <color indexed="64"/>
      </right>
      <top style="medium">
        <color rgb="FF000000"/>
      </top>
      <bottom style="medium">
        <color indexed="64"/>
      </bottom>
      <diagonal/>
    </border>
    <border>
      <left/>
      <right/>
      <top style="medium">
        <color rgb="FF000000"/>
      </top>
      <bottom style="medium">
        <color indexed="64"/>
      </bottom>
      <diagonal/>
    </border>
    <border>
      <left style="thin">
        <color auto="1"/>
      </left>
      <right/>
      <top style="medium">
        <color rgb="FF000000"/>
      </top>
      <bottom style="medium">
        <color indexed="64"/>
      </bottom>
      <diagonal/>
    </border>
    <border>
      <left style="thin">
        <color indexed="64"/>
      </left>
      <right/>
      <top/>
      <bottom style="medium">
        <color rgb="FF000000"/>
      </bottom>
      <diagonal/>
    </border>
    <border>
      <left style="thin">
        <color auto="1"/>
      </left>
      <right style="thin">
        <color auto="1"/>
      </right>
      <top/>
      <bottom style="medium">
        <color rgb="FF000000"/>
      </bottom>
      <diagonal/>
    </border>
    <border>
      <left/>
      <right style="medium">
        <color rgb="FF000000"/>
      </right>
      <top style="thin">
        <color indexed="64"/>
      </top>
      <bottom style="medium">
        <color rgb="FF000000"/>
      </bottom>
      <diagonal/>
    </border>
    <border>
      <left/>
      <right style="medium">
        <color rgb="FF000000"/>
      </right>
      <top style="thin">
        <color indexed="64"/>
      </top>
      <bottom style="thin">
        <color indexed="64"/>
      </bottom>
      <diagonal/>
    </border>
    <border>
      <left/>
      <right style="medium">
        <color rgb="FF000000"/>
      </right>
      <top style="thin">
        <color indexed="64"/>
      </top>
      <bottom/>
      <diagonal/>
    </border>
    <border>
      <left style="medium">
        <color rgb="FF000000"/>
      </left>
      <right style="thin">
        <color indexed="64"/>
      </right>
      <top style="medium">
        <color indexed="64"/>
      </top>
      <bottom style="thin">
        <color indexed="64"/>
      </bottom>
      <diagonal/>
    </border>
    <border>
      <left style="medium">
        <color rgb="FF000000"/>
      </left>
      <right style="thin">
        <color auto="1"/>
      </right>
      <top/>
      <bottom/>
      <diagonal/>
    </border>
    <border>
      <left/>
      <right style="thin">
        <color auto="1"/>
      </right>
      <top/>
      <bottom style="medium">
        <color rgb="FF000000"/>
      </bottom>
      <diagonal/>
    </border>
    <border>
      <left style="medium">
        <color rgb="FF000000"/>
      </left>
      <right style="thin">
        <color indexed="64"/>
      </right>
      <top style="medium">
        <color indexed="64"/>
      </top>
      <bottom style="medium">
        <color indexed="64"/>
      </bottom>
      <diagonal/>
    </border>
    <border>
      <left style="thin">
        <color rgb="FF000000"/>
      </left>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indexed="64"/>
      </left>
      <right/>
      <top style="thin">
        <color rgb="FF000000"/>
      </top>
      <bottom style="medium">
        <color rgb="FF000000"/>
      </bottom>
      <diagonal/>
    </border>
    <border>
      <left style="thin">
        <color auto="1"/>
      </left>
      <right style="thin">
        <color auto="1"/>
      </right>
      <top style="thin">
        <color rgb="FF000000"/>
      </top>
      <bottom style="medium">
        <color rgb="FF000000"/>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diagonal/>
    </border>
    <border>
      <left style="thin">
        <color indexed="64"/>
      </left>
      <right style="medium">
        <color rgb="FF000000"/>
      </right>
      <top style="thin">
        <color indexed="64"/>
      </top>
      <bottom/>
      <diagonal/>
    </border>
    <border>
      <left style="thin">
        <color indexed="64"/>
      </left>
      <right style="medium">
        <color rgb="FF000000"/>
      </right>
      <top style="medium">
        <color indexed="64"/>
      </top>
      <bottom style="thin">
        <color indexed="64"/>
      </bottom>
      <diagonal/>
    </border>
    <border>
      <left/>
      <right style="medium">
        <color rgb="FF000000"/>
      </right>
      <top/>
      <bottom style="thin">
        <color indexed="64"/>
      </bottom>
      <diagonal/>
    </border>
    <border>
      <left/>
      <right/>
      <top style="thin">
        <color indexed="64"/>
      </top>
      <bottom style="medium">
        <color rgb="FF000000"/>
      </bottom>
      <diagonal/>
    </border>
    <border>
      <left/>
      <right style="medium">
        <color indexed="64"/>
      </right>
      <top style="thin">
        <color rgb="FF000000"/>
      </top>
      <bottom style="thin">
        <color rgb="FF000000"/>
      </bottom>
      <diagonal/>
    </border>
    <border>
      <left/>
      <right style="medium">
        <color rgb="FF000000"/>
      </right>
      <top style="medium">
        <color rgb="FF000000"/>
      </top>
      <bottom style="medium">
        <color indexed="64"/>
      </bottom>
      <diagonal/>
    </border>
    <border>
      <left style="medium">
        <color indexed="64"/>
      </left>
      <right style="thin">
        <color indexed="64"/>
      </right>
      <top style="medium">
        <color rgb="FF000000"/>
      </top>
      <bottom style="medium">
        <color indexed="64"/>
      </bottom>
      <diagonal/>
    </border>
    <border>
      <left style="medium">
        <color indexed="64"/>
      </left>
      <right style="thin">
        <color indexed="64"/>
      </right>
      <top/>
      <bottom style="medium">
        <color rgb="FF000000"/>
      </bottom>
      <diagonal/>
    </border>
    <border>
      <left style="medium">
        <color rgb="FF000000"/>
      </left>
      <right style="thin">
        <color indexed="64"/>
      </right>
      <top style="medium">
        <color indexed="64"/>
      </top>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right style="medium">
        <color indexed="64"/>
      </right>
      <top style="medium">
        <color rgb="FF000000"/>
      </top>
      <bottom style="medium">
        <color indexed="64"/>
      </bottom>
      <diagonal/>
    </border>
    <border>
      <left style="medium">
        <color rgb="FF000000"/>
      </left>
      <right style="thin">
        <color indexed="64"/>
      </right>
      <top style="thin">
        <color indexed="64"/>
      </top>
      <bottom style="medium">
        <color indexed="64"/>
      </bottom>
      <diagonal/>
    </border>
    <border>
      <left style="thin">
        <color indexed="64"/>
      </left>
      <right style="medium">
        <color rgb="FF000000"/>
      </right>
      <top style="thin">
        <color indexed="64"/>
      </top>
      <bottom style="medium">
        <color indexed="64"/>
      </bottom>
      <diagonal/>
    </border>
    <border>
      <left style="medium">
        <color rgb="FF000000"/>
      </left>
      <right style="thin">
        <color indexed="64"/>
      </right>
      <top style="thin">
        <color rgb="FF000000"/>
      </top>
      <bottom style="medium">
        <color rgb="FF000000"/>
      </bottom>
      <diagonal/>
    </border>
    <border>
      <left style="medium">
        <color rgb="FF000000"/>
      </left>
      <right style="thin">
        <color indexed="64"/>
      </right>
      <top/>
      <bottom style="medium">
        <color indexed="64"/>
      </bottom>
      <diagonal/>
    </border>
    <border>
      <left/>
      <right/>
      <top/>
      <bottom style="thin">
        <color rgb="FF000000"/>
      </bottom>
      <diagonal/>
    </border>
    <border>
      <left/>
      <right/>
      <top style="thin">
        <color rgb="FF000000"/>
      </top>
      <bottom style="medium">
        <color rgb="FF000000"/>
      </bottom>
      <diagonal/>
    </border>
    <border>
      <left/>
      <right style="thin">
        <color rgb="FF000000"/>
      </right>
      <top/>
      <bottom style="thin">
        <color rgb="FF000000"/>
      </bottom>
      <diagonal/>
    </border>
    <border>
      <left/>
      <right style="thin">
        <color rgb="FF000000"/>
      </right>
      <top style="thin">
        <color rgb="FF000000"/>
      </top>
      <bottom style="medium">
        <color rgb="FF000000"/>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medium">
        <color rgb="FF000000"/>
      </bottom>
      <diagonal/>
    </border>
    <border>
      <left/>
      <right style="thin">
        <color indexed="64"/>
      </right>
      <top/>
      <bottom style="thin">
        <color rgb="FF000000"/>
      </bottom>
      <diagonal/>
    </border>
    <border>
      <left/>
      <right style="thin">
        <color auto="1"/>
      </right>
      <top style="thin">
        <color rgb="FF000000"/>
      </top>
      <bottom style="medium">
        <color rgb="FF000000"/>
      </bottom>
      <diagonal/>
    </border>
    <border>
      <left style="medium">
        <color rgb="FF000000"/>
      </left>
      <right style="thin">
        <color indexed="64"/>
      </right>
      <top/>
      <bottom style="thin">
        <color rgb="FF000000"/>
      </bottom>
      <diagonal/>
    </border>
    <border>
      <left style="thick">
        <color indexed="64"/>
      </left>
      <right style="medium">
        <color indexed="64"/>
      </right>
      <top/>
      <bottom/>
      <diagonal/>
    </border>
    <border>
      <left style="thick">
        <color indexed="64"/>
      </left>
      <right style="medium">
        <color indexed="64"/>
      </right>
      <top/>
      <bottom style="medium">
        <color auto="1"/>
      </bottom>
      <diagonal/>
    </border>
    <border>
      <left style="medium">
        <color indexed="64"/>
      </left>
      <right style="thin">
        <color indexed="64"/>
      </right>
      <top style="medium">
        <color rgb="FF000000"/>
      </top>
      <bottom style="thin">
        <color rgb="FF000000"/>
      </bottom>
      <diagonal/>
    </border>
    <border>
      <left style="medium">
        <color indexed="64"/>
      </left>
      <right style="thin">
        <color indexed="64"/>
      </right>
      <top style="thin">
        <color rgb="FF000000"/>
      </top>
      <bottom style="thin">
        <color rgb="FF000000"/>
      </bottom>
      <diagonal/>
    </border>
    <border>
      <left/>
      <right style="thin">
        <color indexed="64"/>
      </right>
      <top style="medium">
        <color rgb="FF000000"/>
      </top>
      <bottom/>
      <diagonal/>
    </border>
    <border>
      <left style="thin">
        <color indexed="64"/>
      </left>
      <right style="medium">
        <color rgb="FF000000"/>
      </right>
      <top style="medium">
        <color indexed="64"/>
      </top>
      <bottom style="medium">
        <color indexed="64"/>
      </bottom>
      <diagonal/>
    </border>
    <border>
      <left style="medium">
        <color indexed="64"/>
      </left>
      <right style="thin">
        <color indexed="64"/>
      </right>
      <top style="thin">
        <color rgb="FF000000"/>
      </top>
      <bottom/>
      <diagonal/>
    </border>
    <border>
      <left style="medium">
        <color auto="1"/>
      </left>
      <right style="thin">
        <color indexed="64"/>
      </right>
      <top style="dotted">
        <color auto="1"/>
      </top>
      <bottom style="dotted">
        <color auto="1"/>
      </bottom>
      <diagonal/>
    </border>
    <border>
      <left style="medium">
        <color auto="1"/>
      </left>
      <right style="thin">
        <color indexed="64"/>
      </right>
      <top style="medium">
        <color auto="1"/>
      </top>
      <bottom style="dotted">
        <color auto="1"/>
      </bottom>
      <diagonal/>
    </border>
    <border>
      <left/>
      <right/>
      <top style="medium">
        <color indexed="64"/>
      </top>
      <bottom style="dashed">
        <color indexed="64"/>
      </bottom>
      <diagonal/>
    </border>
    <border>
      <left style="thick">
        <color indexed="64"/>
      </left>
      <right style="thin">
        <color indexed="64"/>
      </right>
      <top style="dashed">
        <color indexed="64"/>
      </top>
      <bottom style="medium">
        <color indexed="64"/>
      </bottom>
      <diagonal/>
    </border>
    <border>
      <left/>
      <right/>
      <top style="dashed">
        <color indexed="64"/>
      </top>
      <bottom style="dashed">
        <color indexed="64"/>
      </bottom>
      <diagonal/>
    </border>
    <border>
      <left/>
      <right/>
      <top style="dashed">
        <color indexed="64"/>
      </top>
      <bottom style="medium">
        <color indexed="64"/>
      </bottom>
      <diagonal/>
    </border>
    <border>
      <left style="thick">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medium">
        <color indexed="64"/>
      </bottom>
      <diagonal/>
    </border>
    <border>
      <left style="thin">
        <color indexed="64"/>
      </left>
      <right style="thin">
        <color indexed="64"/>
      </right>
      <top style="dashed">
        <color indexed="64"/>
      </top>
      <bottom style="dashed">
        <color indexed="64"/>
      </bottom>
      <diagonal/>
    </border>
    <border>
      <left/>
      <right style="thin">
        <color indexed="64"/>
      </right>
      <top style="dashed">
        <color indexed="64"/>
      </top>
      <bottom style="dashed">
        <color indexed="64"/>
      </bottom>
      <diagonal/>
    </border>
    <border>
      <left/>
      <right style="thin">
        <color indexed="64"/>
      </right>
      <top style="medium">
        <color indexed="64"/>
      </top>
      <bottom style="dashed">
        <color indexed="64"/>
      </bottom>
      <diagonal/>
    </border>
    <border>
      <left/>
      <right style="thin">
        <color indexed="64"/>
      </right>
      <top style="dashed">
        <color indexed="64"/>
      </top>
      <bottom style="medium">
        <color indexed="64"/>
      </bottom>
      <diagonal/>
    </border>
    <border>
      <left style="thin">
        <color indexed="64"/>
      </left>
      <right style="thin">
        <color indexed="64"/>
      </right>
      <top style="medium">
        <color indexed="64"/>
      </top>
      <bottom style="dashed">
        <color indexed="64"/>
      </bottom>
      <diagonal/>
    </border>
    <border>
      <left style="thin">
        <color indexed="64"/>
      </left>
      <right style="medium">
        <color indexed="64"/>
      </right>
      <top style="dashed">
        <color indexed="64"/>
      </top>
      <bottom style="medium">
        <color indexed="64"/>
      </bottom>
      <diagonal/>
    </border>
    <border>
      <left style="thick">
        <color indexed="64"/>
      </left>
      <right style="thin">
        <color indexed="64"/>
      </right>
      <top style="medium">
        <color indexed="64"/>
      </top>
      <bottom style="dashed">
        <color indexed="64"/>
      </bottom>
      <diagonal/>
    </border>
    <border>
      <left style="thick">
        <color indexed="64"/>
      </left>
      <right style="thin">
        <color indexed="64"/>
      </right>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right style="medium">
        <color indexed="64"/>
      </right>
      <top/>
      <bottom style="dashed">
        <color indexed="64"/>
      </bottom>
      <diagonal/>
    </border>
    <border>
      <left/>
      <right style="thin">
        <color indexed="64"/>
      </right>
      <top/>
      <bottom style="dashed">
        <color indexed="64"/>
      </bottom>
      <diagonal/>
    </border>
    <border>
      <left/>
      <right style="thin">
        <color indexed="64"/>
      </right>
      <top style="dashed">
        <color indexed="64"/>
      </top>
      <bottom/>
      <diagonal/>
    </border>
    <border>
      <left/>
      <right style="thin">
        <color indexed="64"/>
      </right>
      <top style="thin">
        <color indexed="64"/>
      </top>
      <bottom style="dotted">
        <color indexed="64"/>
      </bottom>
      <diagonal/>
    </border>
    <border>
      <left/>
      <right style="thin">
        <color indexed="64"/>
      </right>
      <top style="dotted">
        <color auto="1"/>
      </top>
      <bottom style="dotted">
        <color auto="1"/>
      </bottom>
      <diagonal/>
    </border>
    <border>
      <left style="thin">
        <color indexed="64"/>
      </left>
      <right style="medium">
        <color indexed="64"/>
      </right>
      <top style="medium">
        <color auto="1"/>
      </top>
      <bottom style="dotted">
        <color indexed="64"/>
      </bottom>
      <diagonal/>
    </border>
    <border>
      <left style="thin">
        <color indexed="64"/>
      </left>
      <right style="medium">
        <color indexed="64"/>
      </right>
      <top style="dotted">
        <color auto="1"/>
      </top>
      <bottom style="dotted">
        <color indexed="64"/>
      </bottom>
      <diagonal/>
    </border>
    <border>
      <left style="thin">
        <color indexed="64"/>
      </left>
      <right style="medium">
        <color indexed="64"/>
      </right>
      <top style="thin">
        <color indexed="64"/>
      </top>
      <bottom style="dotted">
        <color indexed="64"/>
      </bottom>
      <diagonal/>
    </border>
    <border>
      <left style="hair">
        <color auto="1"/>
      </left>
      <right/>
      <top/>
      <bottom style="thin">
        <color auto="1"/>
      </bottom>
      <diagonal/>
    </border>
    <border>
      <left style="hair">
        <color auto="1"/>
      </left>
      <right style="thin">
        <color auto="1"/>
      </right>
      <top/>
      <bottom style="thin">
        <color auto="1"/>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bottom style="thin">
        <color indexed="64"/>
      </bottom>
      <diagonal/>
    </border>
    <border>
      <left style="medium">
        <color indexed="64"/>
      </left>
      <right style="hair">
        <color indexed="64"/>
      </right>
      <top/>
      <bottom style="medium">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right style="thick">
        <color indexed="64"/>
      </right>
      <top style="thin">
        <color indexed="64"/>
      </top>
      <bottom style="medium">
        <color indexed="64"/>
      </bottom>
      <diagonal/>
    </border>
    <border>
      <left style="thick">
        <color indexed="64"/>
      </left>
      <right style="medium">
        <color indexed="64"/>
      </right>
      <top/>
      <bottom style="thick">
        <color indexed="64"/>
      </bottom>
      <diagonal/>
    </border>
    <border>
      <left/>
      <right style="thin">
        <color indexed="64"/>
      </right>
      <top style="medium">
        <color auto="1"/>
      </top>
      <bottom style="dotted">
        <color auto="1"/>
      </bottom>
      <diagonal/>
    </border>
    <border>
      <left style="thin">
        <color indexed="64"/>
      </left>
      <right style="medium">
        <color indexed="64"/>
      </right>
      <top style="dotted">
        <color auto="1"/>
      </top>
      <bottom style="thin">
        <color indexed="64"/>
      </bottom>
      <diagonal/>
    </border>
    <border>
      <left style="medium">
        <color indexed="64"/>
      </left>
      <right/>
      <top/>
      <bottom style="thin">
        <color rgb="FF000000"/>
      </bottom>
      <diagonal/>
    </border>
    <border>
      <left style="medium">
        <color indexed="64"/>
      </left>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thin">
        <color indexed="64"/>
      </right>
      <top style="thin">
        <color rgb="FF000000"/>
      </top>
      <bottom style="medium">
        <color indexed="64"/>
      </bottom>
      <diagonal/>
    </border>
    <border>
      <left/>
      <right style="thin">
        <color rgb="FF000000"/>
      </right>
      <top style="thin">
        <color rgb="FF000000"/>
      </top>
      <bottom style="medium">
        <color indexed="64"/>
      </bottom>
      <diagonal/>
    </border>
    <border>
      <left style="medium">
        <color indexed="64"/>
      </left>
      <right style="thin">
        <color indexed="64"/>
      </right>
      <top/>
      <bottom style="thin">
        <color rgb="FF000000"/>
      </bottom>
      <diagonal/>
    </border>
    <border>
      <left style="medium">
        <color indexed="64"/>
      </left>
      <right style="thin">
        <color indexed="64"/>
      </right>
      <top style="thin">
        <color rgb="FF000000"/>
      </top>
      <bottom style="medium">
        <color indexed="64"/>
      </bottom>
      <diagonal/>
    </border>
    <border>
      <left/>
      <right style="thin">
        <color auto="1"/>
      </right>
      <top style="thin">
        <color rgb="FF000000"/>
      </top>
      <bottom style="medium">
        <color indexed="64"/>
      </bottom>
      <diagonal/>
    </border>
    <border>
      <left style="thin">
        <color indexed="64"/>
      </left>
      <right/>
      <top style="thin">
        <color rgb="FF000000"/>
      </top>
      <bottom style="medium">
        <color indexed="64"/>
      </bottom>
      <diagonal/>
    </border>
    <border>
      <left style="thin">
        <color auto="1"/>
      </left>
      <right style="thin">
        <color auto="1"/>
      </right>
      <top style="thin">
        <color rgb="FF000000"/>
      </top>
      <bottom style="medium">
        <color indexed="64"/>
      </bottom>
      <diagonal/>
    </border>
    <border>
      <left/>
      <right/>
      <top style="thin">
        <color rgb="FF000000"/>
      </top>
      <bottom style="medium">
        <color indexed="64"/>
      </bottom>
      <diagonal/>
    </border>
    <border>
      <left style="thin">
        <color indexed="64"/>
      </left>
      <right style="thin">
        <color indexed="64"/>
      </right>
      <top style="thin">
        <color rgb="FF000000"/>
      </top>
      <bottom style="thin">
        <color rgb="FF000000"/>
      </bottom>
      <diagonal/>
    </border>
    <border>
      <left style="thin">
        <color indexed="64"/>
      </left>
      <right style="medium">
        <color indexed="64"/>
      </right>
      <top style="dotted">
        <color auto="1"/>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rgb="FF000000"/>
      </left>
      <right/>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medium">
        <color rgb="FF000000"/>
      </left>
      <right/>
      <top/>
      <bottom/>
      <diagonal/>
    </border>
    <border>
      <left/>
      <right style="thin">
        <color rgb="FF000000"/>
      </right>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style="thin">
        <color rgb="FF000000"/>
      </bottom>
      <diagonal/>
    </border>
    <border>
      <left style="thin">
        <color rgb="FF000000"/>
      </left>
      <right/>
      <top/>
      <bottom style="medium">
        <color rgb="FF000000"/>
      </bottom>
      <diagonal/>
    </border>
    <border>
      <left style="thin">
        <color rgb="FF000000"/>
      </left>
      <right/>
      <top/>
      <bottom/>
      <diagonal/>
    </border>
    <border>
      <left style="thin">
        <color rgb="FF000000"/>
      </left>
      <right style="thin">
        <color rgb="FF000000"/>
      </right>
      <top/>
      <bottom style="medium">
        <color rgb="FF000000"/>
      </bottom>
      <diagonal/>
    </border>
    <border>
      <left style="medium">
        <color rgb="FF000000"/>
      </left>
      <right style="thin">
        <color rgb="FF000000"/>
      </right>
      <top style="thin">
        <color rgb="FF000000"/>
      </top>
      <bottom style="thin">
        <color rgb="FF000000"/>
      </bottom>
      <diagonal/>
    </border>
    <border>
      <left/>
      <right style="thin">
        <color rgb="FF000000"/>
      </right>
      <top/>
      <bottom style="medium">
        <color rgb="FF000000"/>
      </bottom>
      <diagonal/>
    </border>
    <border>
      <left style="thin">
        <color rgb="FF000000"/>
      </left>
      <right style="thin">
        <color rgb="FF000000"/>
      </right>
      <top style="medium">
        <color rgb="FF000000"/>
      </top>
      <bottom/>
      <diagonal/>
    </border>
    <border>
      <left/>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medium">
        <color rgb="FF000000"/>
      </bottom>
      <diagonal/>
    </border>
    <border>
      <left/>
      <right style="thin">
        <color indexed="64"/>
      </right>
      <top style="thin">
        <color rgb="FF000000"/>
      </top>
      <bottom style="thin">
        <color rgb="FF000000"/>
      </bottom>
      <diagonal/>
    </border>
    <border>
      <left/>
      <right style="thin">
        <color indexed="64"/>
      </right>
      <top style="thin">
        <color rgb="FF000000"/>
      </top>
      <bottom/>
      <diagonal/>
    </border>
    <border>
      <left style="medium">
        <color indexed="64"/>
      </left>
      <right/>
      <top style="thin">
        <color rgb="FF000000"/>
      </top>
      <bottom style="thin">
        <color rgb="FF000000"/>
      </bottom>
      <diagonal/>
    </border>
    <border>
      <left style="medium">
        <color indexed="64"/>
      </left>
      <right/>
      <top style="medium">
        <color rgb="FF000000"/>
      </top>
      <bottom/>
      <diagonal/>
    </border>
    <border>
      <left style="thin">
        <color rgb="FF000000"/>
      </left>
      <right style="medium">
        <color rgb="FF000000"/>
      </right>
      <top/>
      <bottom style="medium">
        <color rgb="FF000000"/>
      </bottom>
      <diagonal/>
    </border>
    <border>
      <left style="thin">
        <color rgb="FF000000"/>
      </left>
      <right style="medium">
        <color rgb="FF000000"/>
      </right>
      <top/>
      <bottom/>
      <diagonal/>
    </border>
    <border>
      <left style="medium">
        <color indexed="64"/>
      </left>
      <right style="thin">
        <color indexed="64"/>
      </right>
      <top style="thin">
        <color rgb="FF000000"/>
      </top>
      <bottom style="medium">
        <color rgb="FF000000"/>
      </bottom>
      <diagonal/>
    </border>
    <border>
      <left style="medium">
        <color indexed="64"/>
      </left>
      <right/>
      <top style="thin">
        <color rgb="FF000000"/>
      </top>
      <bottom style="medium">
        <color rgb="FF000000"/>
      </bottom>
      <diagonal/>
    </border>
    <border>
      <left style="thin">
        <color indexed="64"/>
      </left>
      <right style="medium">
        <color indexed="64"/>
      </right>
      <top style="thin">
        <color rgb="FF000000"/>
      </top>
      <bottom style="medium">
        <color rgb="FF000000"/>
      </bottom>
      <diagonal/>
    </border>
    <border>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bottom style="thin">
        <color rgb="FF000000"/>
      </bottom>
      <diagonal/>
    </border>
    <border>
      <left style="medium">
        <color indexed="64"/>
      </left>
      <right style="thin">
        <color indexed="64"/>
      </right>
      <top style="medium">
        <color rgb="FF000000"/>
      </top>
      <bottom/>
      <diagonal/>
    </border>
    <border>
      <left style="thin">
        <color indexed="64"/>
      </left>
      <right/>
      <top style="thin">
        <color rgb="FF000000"/>
      </top>
      <bottom style="thin">
        <color rgb="FF000000"/>
      </bottom>
      <diagonal/>
    </border>
    <border>
      <left style="medium">
        <color indexed="64"/>
      </left>
      <right/>
      <top/>
      <bottom style="medium">
        <color rgb="FF000000"/>
      </bottom>
      <diagonal/>
    </border>
    <border>
      <left style="thin">
        <color indexed="64"/>
      </left>
      <right style="medium">
        <color indexed="64"/>
      </right>
      <top/>
      <bottom style="medium">
        <color rgb="FF000000"/>
      </bottom>
      <diagonal/>
    </border>
    <border>
      <left style="medium">
        <color rgb="FF000000"/>
      </left>
      <right style="thin">
        <color rgb="FF000000"/>
      </right>
      <top style="thin">
        <color rgb="FF000000"/>
      </top>
      <bottom style="medium">
        <color rgb="FF000000"/>
      </bottom>
      <diagonal/>
    </border>
    <border>
      <left/>
      <right style="medium">
        <color indexed="64"/>
      </right>
      <top/>
      <bottom style="thin">
        <color rgb="FF000000"/>
      </bottom>
      <diagonal/>
    </border>
    <border>
      <left style="medium">
        <color indexed="64"/>
      </left>
      <right/>
      <top style="thin">
        <color rgb="FF000000"/>
      </top>
      <bottom/>
      <diagonal/>
    </border>
    <border>
      <left/>
      <right style="medium">
        <color auto="1"/>
      </right>
      <top style="thin">
        <color rgb="FF000000"/>
      </top>
      <bottom style="medium">
        <color rgb="FF000000"/>
      </bottom>
      <diagonal/>
    </border>
    <border>
      <left style="thin">
        <color indexed="64"/>
      </left>
      <right/>
      <top style="thin">
        <color rgb="FF000000"/>
      </top>
      <bottom/>
      <diagonal/>
    </border>
    <border>
      <left/>
      <right style="medium">
        <color indexed="64"/>
      </right>
      <top style="thin">
        <color rgb="FF000000"/>
      </top>
      <bottom/>
      <diagonal/>
    </border>
    <border>
      <left/>
      <right style="medium">
        <color auto="1"/>
      </right>
      <top/>
      <bottom style="medium">
        <color rgb="FF000000"/>
      </bottom>
      <diagonal/>
    </border>
    <border>
      <left style="medium">
        <color rgb="FF000000"/>
      </left>
      <right/>
      <top style="thin">
        <color rgb="FF000000"/>
      </top>
      <bottom style="thin">
        <color rgb="FF000000"/>
      </bottom>
      <diagonal/>
    </border>
    <border>
      <left style="medium">
        <color indexed="64"/>
      </left>
      <right/>
      <top style="medium">
        <color indexed="64"/>
      </top>
      <bottom style="thin">
        <color rgb="FF000000"/>
      </bottom>
      <diagonal/>
    </border>
    <border>
      <left/>
      <right style="thin">
        <color indexed="64"/>
      </right>
      <top style="medium">
        <color indexed="64"/>
      </top>
      <bottom style="thin">
        <color rgb="FF000000"/>
      </bottom>
      <diagonal/>
    </border>
    <border>
      <left/>
      <right style="medium">
        <color auto="1"/>
      </right>
      <top style="thin">
        <color rgb="FF000000"/>
      </top>
      <bottom style="medium">
        <color indexed="64"/>
      </bottom>
      <diagonal/>
    </border>
    <border>
      <left style="medium">
        <color rgb="FF000000"/>
      </left>
      <right/>
      <top style="thin">
        <color rgb="FF000000"/>
      </top>
      <bottom style="medium">
        <color indexed="64"/>
      </bottom>
      <diagonal/>
    </border>
    <border>
      <left style="medium">
        <color rgb="FF000000"/>
      </left>
      <right/>
      <top style="medium">
        <color indexed="64"/>
      </top>
      <bottom style="thin">
        <color indexed="64"/>
      </bottom>
      <diagonal/>
    </border>
    <border>
      <left style="medium">
        <color rgb="FF000000"/>
      </left>
      <right style="thin">
        <color rgb="FF000000"/>
      </right>
      <top style="thin">
        <color rgb="FF000000"/>
      </top>
      <bottom/>
      <diagonal/>
    </border>
    <border>
      <left style="medium">
        <color rgb="FF000000"/>
      </left>
      <right/>
      <top style="thin">
        <color indexed="64"/>
      </top>
      <bottom/>
      <diagonal/>
    </border>
    <border>
      <left style="medium">
        <color rgb="FF000000"/>
      </left>
      <right/>
      <top style="medium">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rgb="FF000000"/>
      </left>
      <right style="medium">
        <color indexed="64"/>
      </right>
      <top style="medium">
        <color rgb="FF000000"/>
      </top>
      <bottom style="thin">
        <color indexed="64"/>
      </bottom>
      <diagonal/>
    </border>
    <border>
      <left style="medium">
        <color rgb="FF000000"/>
      </left>
      <right style="medium">
        <color indexed="64"/>
      </right>
      <top style="thin">
        <color indexed="64"/>
      </top>
      <bottom style="thin">
        <color indexed="64"/>
      </bottom>
      <diagonal/>
    </border>
    <border>
      <left style="medium">
        <color rgb="FF000000"/>
      </left>
      <right/>
      <top style="medium">
        <color rgb="FF000000"/>
      </top>
      <bottom style="thin">
        <color indexed="64"/>
      </bottom>
      <diagonal/>
    </border>
    <border>
      <left style="medium">
        <color rgb="FF000000"/>
      </left>
      <right/>
      <top/>
      <bottom style="thin">
        <color indexed="64"/>
      </bottom>
      <diagonal/>
    </border>
    <border>
      <left style="medium">
        <color rgb="FF000000"/>
      </left>
      <right/>
      <top style="thin">
        <color indexed="64"/>
      </top>
      <bottom style="medium">
        <color rgb="FF000000"/>
      </bottom>
      <diagonal/>
    </border>
    <border>
      <left style="medium">
        <color indexed="64"/>
      </left>
      <right style="medium">
        <color indexed="64"/>
      </right>
      <top style="medium">
        <color indexed="64"/>
      </top>
      <bottom style="medium">
        <color rgb="FF000000"/>
      </bottom>
      <diagonal/>
    </border>
    <border>
      <left style="medium">
        <color indexed="64"/>
      </left>
      <right/>
      <top style="medium">
        <color indexed="64"/>
      </top>
      <bottom style="medium">
        <color rgb="FF000000"/>
      </bottom>
      <diagonal/>
    </border>
    <border>
      <left style="medium">
        <color rgb="FF000000"/>
      </left>
      <right style="medium">
        <color indexed="64"/>
      </right>
      <top style="medium">
        <color indexed="64"/>
      </top>
      <bottom/>
      <diagonal/>
    </border>
    <border>
      <left style="thin">
        <color rgb="FF000000"/>
      </left>
      <right style="medium">
        <color indexed="64"/>
      </right>
      <top/>
      <bottom style="thin">
        <color rgb="FF000000"/>
      </bottom>
      <diagonal/>
    </border>
    <border>
      <left/>
      <right style="medium">
        <color indexed="64"/>
      </right>
      <top style="medium">
        <color indexed="64"/>
      </top>
      <bottom style="thin">
        <color rgb="FF000000"/>
      </bottom>
      <diagonal/>
    </border>
    <border>
      <left/>
      <right/>
      <top style="medium">
        <color rgb="FF000000"/>
      </top>
      <bottom style="thin">
        <color indexed="64"/>
      </bottom>
      <diagonal/>
    </border>
    <border>
      <left style="thin">
        <color auto="1"/>
      </left>
      <right style="hair">
        <color auto="1"/>
      </right>
      <top style="medium">
        <color rgb="FF000000"/>
      </top>
      <bottom/>
      <diagonal/>
    </border>
    <border>
      <left style="thin">
        <color auto="1"/>
      </left>
      <right style="hair">
        <color auto="1"/>
      </right>
      <top style="medium">
        <color rgb="FF000000"/>
      </top>
      <bottom style="thin">
        <color auto="1"/>
      </bottom>
      <diagonal/>
    </border>
    <border>
      <left style="hair">
        <color auto="1"/>
      </left>
      <right/>
      <top/>
      <bottom/>
      <diagonal/>
    </border>
    <border>
      <left style="hair">
        <color auto="1"/>
      </left>
      <right/>
      <top style="thin">
        <color indexed="64"/>
      </top>
      <bottom style="medium">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right style="medium">
        <color indexed="64"/>
      </right>
      <top style="medium">
        <color rgb="FF000000"/>
      </top>
      <bottom style="thin">
        <color indexed="64"/>
      </bottom>
      <diagonal/>
    </border>
    <border>
      <left/>
      <right style="medium">
        <color rgb="FF000000"/>
      </right>
      <top style="medium">
        <color rgb="FF000000"/>
      </top>
      <bottom style="thin">
        <color indexed="64"/>
      </bottom>
      <diagonal/>
    </border>
    <border>
      <left style="medium">
        <color indexed="64"/>
      </left>
      <right/>
      <top style="thin">
        <color indexed="64"/>
      </top>
      <bottom style="thin">
        <color rgb="FF000000"/>
      </bottom>
      <diagonal/>
    </border>
    <border>
      <left/>
      <right style="medium">
        <color indexed="64"/>
      </right>
      <top style="thin">
        <color indexed="64"/>
      </top>
      <bottom style="thin">
        <color rgb="FF000000"/>
      </bottom>
      <diagonal/>
    </border>
    <border>
      <left/>
      <right style="thin">
        <color rgb="FF000000"/>
      </right>
      <top style="medium">
        <color indexed="64"/>
      </top>
      <bottom style="thin">
        <color rgb="FF000000"/>
      </bottom>
      <diagonal/>
    </border>
    <border>
      <left style="medium">
        <color rgb="FF000000"/>
      </left>
      <right/>
      <top style="thin">
        <color rgb="FF000000"/>
      </top>
      <bottom style="medium">
        <color rgb="FF000000"/>
      </bottom>
      <diagonal/>
    </border>
    <border>
      <left style="thin">
        <color rgb="FF000000"/>
      </left>
      <right/>
      <top style="medium">
        <color indexed="64"/>
      </top>
      <bottom style="thin">
        <color rgb="FF000000"/>
      </bottom>
      <diagonal/>
    </border>
    <border>
      <left style="thin">
        <color indexed="64"/>
      </left>
      <right/>
      <top style="medium">
        <color indexed="64"/>
      </top>
      <bottom style="thin">
        <color rgb="FF000000"/>
      </bottom>
      <diagonal/>
    </border>
    <border>
      <left style="medium">
        <color rgb="FF000000"/>
      </left>
      <right style="medium">
        <color indexed="64"/>
      </right>
      <top style="thin">
        <color rgb="FF000000"/>
      </top>
      <bottom style="medium">
        <color rgb="FF000000"/>
      </bottom>
      <diagonal/>
    </border>
    <border>
      <left style="medium">
        <color rgb="FF000000"/>
      </left>
      <right style="medium">
        <color indexed="64"/>
      </right>
      <top style="thin">
        <color rgb="FF000000"/>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medium">
        <color rgb="FF000000"/>
      </top>
      <bottom/>
      <diagonal/>
    </border>
    <border>
      <left style="thin">
        <color rgb="FF000000"/>
      </left>
      <right style="medium">
        <color indexed="64"/>
      </right>
      <top style="thin">
        <color rgb="FF000000"/>
      </top>
      <bottom/>
      <diagonal/>
    </border>
    <border>
      <left style="thin">
        <color rgb="FF000000"/>
      </left>
      <right style="medium">
        <color indexed="64"/>
      </right>
      <top style="thin">
        <color rgb="FF000000"/>
      </top>
      <bottom style="medium">
        <color rgb="FF000000"/>
      </bottom>
      <diagonal/>
    </border>
    <border>
      <left style="thin">
        <color rgb="FF000000"/>
      </left>
      <right style="medium">
        <color indexed="64"/>
      </right>
      <top/>
      <bottom/>
      <diagonal/>
    </border>
    <border>
      <left style="thin">
        <color rgb="FF000000"/>
      </left>
      <right style="medium">
        <color indexed="64"/>
      </right>
      <top/>
      <bottom style="medium">
        <color rgb="FF000000"/>
      </bottom>
      <diagonal/>
    </border>
    <border>
      <left style="thin">
        <color indexed="64"/>
      </left>
      <right style="medium">
        <color indexed="64"/>
      </right>
      <top style="thin">
        <color rgb="FF000000"/>
      </top>
      <bottom style="thin">
        <color rgb="FF000000"/>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style="medium">
        <color rgb="FF000000"/>
      </bottom>
      <diagonal/>
    </border>
    <border>
      <left style="thin">
        <color rgb="FF000000"/>
      </left>
      <right style="thin">
        <color indexed="64"/>
      </right>
      <top/>
      <bottom/>
      <diagonal/>
    </border>
    <border>
      <left style="thin">
        <color indexed="64"/>
      </left>
      <right style="thin">
        <color indexed="64"/>
      </right>
      <top style="thin">
        <color rgb="FF000000"/>
      </top>
      <bottom/>
      <diagonal/>
    </border>
    <border>
      <left style="thin">
        <color indexed="64"/>
      </left>
      <right style="thin">
        <color indexed="64"/>
      </right>
      <top style="thin">
        <color indexed="64"/>
      </top>
      <bottom style="thin">
        <color rgb="FF000000"/>
      </bottom>
      <diagonal/>
    </border>
    <border>
      <left style="medium">
        <color indexed="64"/>
      </left>
      <right style="hair">
        <color auto="1"/>
      </right>
      <top style="medium">
        <color rgb="FF000000"/>
      </top>
      <bottom style="thin">
        <color auto="1"/>
      </bottom>
      <diagonal/>
    </border>
    <border>
      <left style="hair">
        <color auto="1"/>
      </left>
      <right style="medium">
        <color indexed="64"/>
      </right>
      <top style="medium">
        <color rgb="FF000000"/>
      </top>
      <bottom style="thin">
        <color auto="1"/>
      </bottom>
      <diagonal/>
    </border>
    <border>
      <left style="hair">
        <color auto="1"/>
      </left>
      <right style="medium">
        <color indexed="64"/>
      </right>
      <top/>
      <bottom/>
      <diagonal/>
    </border>
    <border>
      <left style="hair">
        <color auto="1"/>
      </left>
      <right style="medium">
        <color indexed="64"/>
      </right>
      <top style="thin">
        <color auto="1"/>
      </top>
      <bottom style="medium">
        <color indexed="64"/>
      </bottom>
      <diagonal/>
    </border>
    <border>
      <left style="medium">
        <color rgb="FF000000"/>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diagonal/>
    </border>
    <border>
      <left style="thin">
        <color indexed="64"/>
      </left>
      <right/>
      <top style="medium">
        <color rgb="FF000000"/>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thin">
        <color rgb="FF000000"/>
      </top>
      <bottom style="dashed">
        <color indexed="64"/>
      </bottom>
      <diagonal/>
    </border>
    <border>
      <left/>
      <right/>
      <top style="thin">
        <color rgb="FF000000"/>
      </top>
      <bottom style="dashed">
        <color indexed="64"/>
      </bottom>
      <diagonal/>
    </border>
    <border>
      <left/>
      <right style="medium">
        <color indexed="64"/>
      </right>
      <top style="thin">
        <color rgb="FF000000"/>
      </top>
      <bottom style="dashed">
        <color indexed="64"/>
      </bottom>
      <diagonal/>
    </border>
    <border>
      <left style="thin">
        <color indexed="64"/>
      </left>
      <right style="medium">
        <color indexed="64"/>
      </right>
      <top style="thin">
        <color rgb="FF000000"/>
      </top>
      <bottom/>
      <diagonal/>
    </border>
    <border>
      <left style="thin">
        <color rgb="FF000000"/>
      </left>
      <right/>
      <top style="dashed">
        <color indexed="64"/>
      </top>
      <bottom style="thin">
        <color rgb="FF000000"/>
      </bottom>
      <diagonal/>
    </border>
    <border>
      <left/>
      <right/>
      <top style="dashed">
        <color indexed="64"/>
      </top>
      <bottom style="thin">
        <color rgb="FF000000"/>
      </bottom>
      <diagonal/>
    </border>
    <border>
      <left/>
      <right style="medium">
        <color indexed="64"/>
      </right>
      <top style="dashed">
        <color indexed="64"/>
      </top>
      <bottom style="thin">
        <color rgb="FF000000"/>
      </bottom>
      <diagonal/>
    </border>
    <border>
      <left style="medium">
        <color indexed="64"/>
      </left>
      <right style="thin">
        <color indexed="64"/>
      </right>
      <top style="dashed">
        <color indexed="64"/>
      </top>
      <bottom style="thin">
        <color rgb="FF000000"/>
      </bottom>
      <diagonal/>
    </border>
    <border>
      <left style="thin">
        <color indexed="64"/>
      </left>
      <right style="thin">
        <color indexed="64"/>
      </right>
      <top style="dashed">
        <color indexed="64"/>
      </top>
      <bottom style="thin">
        <color rgb="FF000000"/>
      </bottom>
      <diagonal/>
    </border>
    <border>
      <left style="thin">
        <color indexed="64"/>
      </left>
      <right style="medium">
        <color indexed="64"/>
      </right>
      <top style="dashed">
        <color indexed="64"/>
      </top>
      <bottom style="thin">
        <color rgb="FF000000"/>
      </bottom>
      <diagonal/>
    </border>
    <border>
      <left style="thin">
        <color indexed="64"/>
      </left>
      <right style="medium">
        <color rgb="FF000000"/>
      </right>
      <top style="thin">
        <color rgb="FF000000"/>
      </top>
      <bottom style="medium">
        <color rgb="FF000000"/>
      </bottom>
      <diagonal/>
    </border>
    <border>
      <left style="thin">
        <color rgb="FF000000"/>
      </left>
      <right/>
      <top style="medium">
        <color rgb="FF000000"/>
      </top>
      <bottom style="thin">
        <color rgb="FF000000"/>
      </bottom>
      <diagonal/>
    </border>
    <border>
      <left style="thin">
        <color rgb="FF000000"/>
      </left>
      <right/>
      <top style="medium">
        <color rgb="FF000000"/>
      </top>
      <bottom/>
      <diagonal/>
    </border>
    <border>
      <left style="thin">
        <color rgb="FF000000"/>
      </left>
      <right/>
      <top style="medium">
        <color rgb="FF000000"/>
      </top>
      <bottom style="medium">
        <color rgb="FF000000"/>
      </bottom>
      <diagonal/>
    </border>
    <border>
      <left/>
      <right style="medium">
        <color rgb="FF000000"/>
      </right>
      <top style="medium">
        <color rgb="FF000000"/>
      </top>
      <bottom/>
      <diagonal/>
    </border>
    <border>
      <left style="thin">
        <color indexed="64"/>
      </left>
      <right/>
      <top style="medium">
        <color rgb="FF000000"/>
      </top>
      <bottom style="medium">
        <color rgb="FF000000"/>
      </bottom>
      <diagonal/>
    </border>
    <border>
      <left/>
      <right style="thin">
        <color indexed="64"/>
      </right>
      <top style="medium">
        <color rgb="FF000000"/>
      </top>
      <bottom style="medium">
        <color rgb="FF000000"/>
      </bottom>
      <diagonal/>
    </border>
    <border>
      <left style="medium">
        <color indexed="64"/>
      </left>
      <right style="thin">
        <color indexed="64"/>
      </right>
      <top style="dotted">
        <color indexed="64"/>
      </top>
      <bottom/>
      <diagonal/>
    </border>
    <border>
      <left/>
      <right style="medium">
        <color indexed="64"/>
      </right>
      <top style="dotted">
        <color auto="1"/>
      </top>
      <bottom style="dotted">
        <color indexed="64"/>
      </bottom>
      <diagonal/>
    </border>
    <border>
      <left/>
      <right style="medium">
        <color indexed="64"/>
      </right>
      <top style="dotted">
        <color indexed="64"/>
      </top>
      <bottom/>
      <diagonal/>
    </border>
    <border>
      <left/>
      <right style="medium">
        <color auto="1"/>
      </right>
      <top/>
      <bottom style="dotted">
        <color auto="1"/>
      </bottom>
      <diagonal/>
    </border>
    <border>
      <left/>
      <right style="thin">
        <color indexed="64"/>
      </right>
      <top/>
      <bottom style="dotted">
        <color indexed="64"/>
      </bottom>
      <diagonal/>
    </border>
    <border>
      <left style="thick">
        <color indexed="64"/>
      </left>
      <right style="thin">
        <color auto="1"/>
      </right>
      <top style="medium">
        <color indexed="64"/>
      </top>
      <bottom/>
      <diagonal/>
    </border>
    <border>
      <left style="medium">
        <color indexed="64"/>
      </left>
      <right style="thin">
        <color indexed="64"/>
      </right>
      <top style="medium">
        <color indexed="64"/>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medium">
        <color rgb="FF000000"/>
      </right>
      <top style="medium">
        <color rgb="FF000000"/>
      </top>
      <bottom style="thin">
        <color rgb="FF000000"/>
      </bottom>
      <diagonal/>
    </border>
    <border>
      <left style="thin">
        <color indexed="64"/>
      </left>
      <right style="medium">
        <color indexed="64"/>
      </right>
      <top style="thin">
        <color rgb="FF000000"/>
      </top>
      <bottom style="medium">
        <color indexed="64"/>
      </bottom>
      <diagonal/>
    </border>
    <border>
      <left style="thin">
        <color indexed="64"/>
      </left>
      <right style="medium">
        <color indexed="64"/>
      </right>
      <top style="medium">
        <color rgb="FF000000"/>
      </top>
      <bottom style="medium">
        <color rgb="FF000000"/>
      </bottom>
      <diagonal/>
    </border>
    <border>
      <left style="thin">
        <color rgb="FF000000"/>
      </left>
      <right style="medium">
        <color indexed="64"/>
      </right>
      <top style="thin">
        <color rgb="FF000000"/>
      </top>
      <bottom style="medium">
        <color indexed="64"/>
      </bottom>
      <diagonal/>
    </border>
    <border>
      <left style="medium">
        <color rgb="FF000000"/>
      </left>
      <right style="thin">
        <color indexed="64"/>
      </right>
      <top style="medium">
        <color indexed="64"/>
      </top>
      <bottom style="thin">
        <color rgb="FF000000"/>
      </bottom>
      <diagonal/>
    </border>
    <border>
      <left style="thin">
        <color rgb="FF000000"/>
      </left>
      <right style="thin">
        <color indexed="64"/>
      </right>
      <top style="thin">
        <color indexed="64"/>
      </top>
      <bottom style="medium">
        <color indexed="64"/>
      </bottom>
      <diagonal/>
    </border>
    <border>
      <left style="thin">
        <color rgb="FF000000"/>
      </left>
      <right style="thin">
        <color rgb="FF000000"/>
      </right>
      <top style="medium">
        <color indexed="64"/>
      </top>
      <bottom style="thin">
        <color rgb="FF000000"/>
      </bottom>
      <diagonal/>
    </border>
    <border>
      <left style="thin">
        <color rgb="FF000000"/>
      </left>
      <right style="thin">
        <color rgb="FF000000"/>
      </right>
      <top style="thin">
        <color rgb="FF000000"/>
      </top>
      <bottom style="thin">
        <color indexed="64"/>
      </bottom>
      <diagonal/>
    </border>
    <border>
      <left style="medium">
        <color rgb="FF000000"/>
      </left>
      <right style="thin">
        <color indexed="64"/>
      </right>
      <top style="medium">
        <color indexed="64"/>
      </top>
      <bottom style="medium">
        <color rgb="FF000000"/>
      </bottom>
      <diagonal/>
    </border>
    <border>
      <left style="thin">
        <color indexed="64"/>
      </left>
      <right style="medium">
        <color rgb="FF000000"/>
      </right>
      <top style="medium">
        <color indexed="64"/>
      </top>
      <bottom style="medium">
        <color rgb="FF000000"/>
      </bottom>
      <diagonal/>
    </border>
    <border>
      <left style="thin">
        <color rgb="FF000000"/>
      </left>
      <right style="thin">
        <color rgb="FF000000"/>
      </right>
      <top/>
      <bottom style="thin">
        <color indexed="64"/>
      </bottom>
      <diagonal/>
    </border>
    <border>
      <left style="thin">
        <color rgb="FF000000"/>
      </left>
      <right style="thin">
        <color rgb="FF000000"/>
      </right>
      <top style="thin">
        <color indexed="64"/>
      </top>
      <bottom style="thin">
        <color indexed="64"/>
      </bottom>
      <diagonal/>
    </border>
    <border>
      <left style="thin">
        <color indexed="64"/>
      </left>
      <right style="medium">
        <color indexed="64"/>
      </right>
      <top style="medium">
        <color rgb="FF000000"/>
      </top>
      <bottom style="thin">
        <color indexed="64"/>
      </bottom>
      <diagonal/>
    </border>
    <border>
      <left style="thin">
        <color indexed="64"/>
      </left>
      <right style="medium">
        <color indexed="64"/>
      </right>
      <top style="medium">
        <color rgb="FF000000"/>
      </top>
      <bottom/>
      <diagonal/>
    </border>
    <border>
      <left style="thin">
        <color indexed="64"/>
      </left>
      <right style="medium">
        <color indexed="64"/>
      </right>
      <top/>
      <bottom style="thin">
        <color rgb="FF000000"/>
      </bottom>
      <diagonal/>
    </border>
    <border>
      <left style="thin">
        <color indexed="64"/>
      </left>
      <right style="medium">
        <color indexed="64"/>
      </right>
      <top style="medium">
        <color indexed="64"/>
      </top>
      <bottom style="dashed">
        <color indexed="64"/>
      </bottom>
      <diagonal/>
    </border>
    <border>
      <left style="thin">
        <color indexed="64"/>
      </left>
      <right style="medium">
        <color indexed="64"/>
      </right>
      <top style="dashed">
        <color indexed="64"/>
      </top>
      <bottom style="dashed">
        <color indexed="64"/>
      </bottom>
      <diagonal/>
    </border>
    <border>
      <left style="thin">
        <color rgb="FF000000"/>
      </left>
      <right style="medium">
        <color indexed="64"/>
      </right>
      <top style="thin">
        <color rgb="FF000000"/>
      </top>
      <bottom style="thin">
        <color indexed="64"/>
      </bottom>
      <diagonal/>
    </border>
    <border>
      <left style="thin">
        <color rgb="FF000000"/>
      </left>
      <right style="medium">
        <color indexed="64"/>
      </right>
      <top style="thin">
        <color indexed="64"/>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indexed="64"/>
      </left>
      <right style="medium">
        <color indexed="64"/>
      </right>
      <top style="medium">
        <color indexed="64"/>
      </top>
      <bottom style="medium">
        <color rgb="FF000000"/>
      </bottom>
      <diagonal/>
    </border>
    <border>
      <left style="thin">
        <color indexed="64"/>
      </left>
      <right style="thin">
        <color rgb="FF000000"/>
      </right>
      <top style="thin">
        <color indexed="64"/>
      </top>
      <bottom style="thin">
        <color indexed="64"/>
      </bottom>
      <diagonal/>
    </border>
    <border>
      <left/>
      <right style="hair">
        <color auto="1"/>
      </right>
      <top style="thin">
        <color auto="1"/>
      </top>
      <bottom style="medium">
        <color indexed="64"/>
      </bottom>
      <diagonal/>
    </border>
    <border>
      <left style="medium">
        <color indexed="64"/>
      </left>
      <right style="medium">
        <color indexed="64"/>
      </right>
      <top style="thin">
        <color rgb="FF000000"/>
      </top>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bottom style="thin">
        <color indexed="64"/>
      </bottom>
      <diagonal/>
    </border>
    <border>
      <left/>
      <right style="thin">
        <color indexed="64"/>
      </right>
      <top style="dotted">
        <color indexed="64"/>
      </top>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rgb="FF000000"/>
      </bottom>
      <diagonal/>
    </border>
    <border>
      <left style="medium">
        <color indexed="64"/>
      </left>
      <right/>
      <top style="dotted">
        <color indexed="64"/>
      </top>
      <bottom/>
      <diagonal/>
    </border>
    <border>
      <left style="thin">
        <color indexed="64"/>
      </left>
      <right style="thin">
        <color indexed="64"/>
      </right>
      <top style="dotted">
        <color auto="1"/>
      </top>
      <bottom style="dotted">
        <color auto="1"/>
      </bottom>
      <diagonal/>
    </border>
  </borders>
  <cellStyleXfs count="196">
    <xf numFmtId="0" fontId="0" fillId="0" borderId="0"/>
    <xf numFmtId="168" fontId="2" fillId="0" borderId="0" applyFont="0" applyFill="0" applyBorder="0" applyAlignment="0" applyProtection="0"/>
    <xf numFmtId="9" fontId="2" fillId="0" borderId="0" applyFont="0" applyFill="0" applyBorder="0" applyAlignment="0" applyProtection="0"/>
    <xf numFmtId="0" fontId="5" fillId="0" borderId="0"/>
    <xf numFmtId="168" fontId="2" fillId="0" borderId="0" applyFont="0" applyFill="0" applyBorder="0" applyAlignment="0" applyProtection="0"/>
    <xf numFmtId="0" fontId="2" fillId="0" borderId="0"/>
    <xf numFmtId="0" fontId="27" fillId="0" borderId="0"/>
    <xf numFmtId="0" fontId="42" fillId="0" borderId="0"/>
    <xf numFmtId="9" fontId="42" fillId="0" borderId="0" applyFont="0" applyFill="0" applyBorder="0" applyAlignment="0" applyProtection="0"/>
    <xf numFmtId="0" fontId="2" fillId="0" borderId="0"/>
    <xf numFmtId="0" fontId="54" fillId="0" borderId="0" applyNumberFormat="0" applyFill="0" applyBorder="0" applyAlignment="0" applyProtection="0"/>
    <xf numFmtId="0" fontId="55" fillId="11" borderId="0" applyNumberFormat="0" applyBorder="0" applyAlignment="0" applyProtection="0"/>
    <xf numFmtId="0" fontId="56" fillId="12" borderId="0" applyNumberFormat="0" applyBorder="0" applyAlignment="0" applyProtection="0"/>
    <xf numFmtId="0" fontId="57" fillId="13" borderId="0" applyNumberFormat="0" applyBorder="0" applyAlignment="0" applyProtection="0"/>
    <xf numFmtId="0" fontId="58" fillId="14" borderId="154" applyNumberFormat="0" applyAlignment="0" applyProtection="0"/>
    <xf numFmtId="0" fontId="59"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59"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59"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59"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59"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59"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5" fillId="0" borderId="0"/>
    <xf numFmtId="0" fontId="5" fillId="0" borderId="0"/>
    <xf numFmtId="0" fontId="60" fillId="0" borderId="0" applyNumberFormat="0" applyFill="0" applyBorder="0" applyAlignment="0" applyProtection="0">
      <alignment vertical="top"/>
      <protection locked="0"/>
    </xf>
    <xf numFmtId="0" fontId="5" fillId="0" borderId="0"/>
    <xf numFmtId="168" fontId="2" fillId="0" borderId="0" applyFont="0" applyFill="0" applyBorder="0" applyAlignment="0" applyProtection="0"/>
    <xf numFmtId="0" fontId="2" fillId="0" borderId="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0" fontId="1" fillId="0" borderId="0"/>
    <xf numFmtId="0" fontId="5" fillId="40" borderId="156" applyNumberFormat="0" applyAlignment="0" applyProtection="0"/>
    <xf numFmtId="0" fontId="63" fillId="41" borderId="157" applyNumberFormat="0" applyProtection="0">
      <alignment vertical="center"/>
    </xf>
    <xf numFmtId="168" fontId="1" fillId="0" borderId="0" applyFon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2" fillId="0" borderId="0" applyNumberFormat="0" applyFill="0" applyBorder="0" applyAlignment="0" applyProtection="0">
      <alignment vertical="top"/>
      <protection locked="0"/>
    </xf>
    <xf numFmtId="0" fontId="5" fillId="42" borderId="153" applyNumberFormat="0" applyBorder="0" applyAlignment="0" applyProtection="0"/>
    <xf numFmtId="0" fontId="5" fillId="43" borderId="0">
      <alignment vertical="center"/>
    </xf>
    <xf numFmtId="0" fontId="5" fillId="9" borderId="158" applyNumberFormat="0" applyAlignment="0" applyProtection="0"/>
    <xf numFmtId="0" fontId="1" fillId="15" borderId="155" applyNumberFormat="0" applyFont="0" applyAlignment="0" applyProtection="0"/>
    <xf numFmtId="0" fontId="66" fillId="44" borderId="159" applyNumberFormat="0" applyAlignment="0" applyProtection="0"/>
    <xf numFmtId="0" fontId="5" fillId="45" borderId="160" applyNumberFormat="0" applyProtection="0">
      <alignment vertical="center"/>
    </xf>
    <xf numFmtId="0" fontId="66" fillId="10" borderId="0" applyNumberFormat="0" applyBorder="0" applyAlignment="0" applyProtection="0"/>
    <xf numFmtId="167"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7" fontId="2" fillId="0" borderId="0" applyFont="0" applyFill="0" applyBorder="0" applyAlignment="0" applyProtection="0"/>
    <xf numFmtId="0" fontId="67" fillId="0" borderId="0" applyNumberFormat="0" applyFill="0" applyBorder="0" applyProtection="0">
      <alignment vertical="center"/>
    </xf>
    <xf numFmtId="0" fontId="61" fillId="0" borderId="0" applyNumberFormat="0" applyFill="0" applyBorder="0" applyProtection="0">
      <alignment vertical="center"/>
    </xf>
    <xf numFmtId="2" fontId="5" fillId="0" borderId="0" applyFill="0" applyBorder="0" applyProtection="0">
      <alignment vertical="center"/>
    </xf>
    <xf numFmtId="15" fontId="5" fillId="0" borderId="0" applyFill="0" applyBorder="0" applyProtection="0">
      <alignment vertical="center"/>
    </xf>
    <xf numFmtId="166" fontId="5" fillId="0" borderId="0" applyFont="0" applyFill="0" applyBorder="0" applyAlignment="0" applyProtection="0"/>
    <xf numFmtId="166"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5" fillId="0" borderId="0">
      <alignment vertical="center"/>
    </xf>
    <xf numFmtId="9" fontId="5" fillId="0" borderId="0" applyFont="0" applyFill="0" applyBorder="0" applyAlignment="0" applyProtection="0"/>
    <xf numFmtId="0" fontId="5" fillId="0" borderId="0" applyNumberFormat="0" applyFill="0" applyBorder="0" applyProtection="0">
      <alignment horizontal="left" vertical="center"/>
    </xf>
    <xf numFmtId="0" fontId="5" fillId="0" borderId="0" applyNumberFormat="0" applyFill="0" applyBorder="0" applyProtection="0">
      <alignment vertical="center"/>
    </xf>
    <xf numFmtId="0" fontId="5" fillId="0" borderId="0" applyNumberFormat="0" applyFill="0" applyBorder="0" applyProtection="0">
      <alignment vertical="center"/>
    </xf>
    <xf numFmtId="0" fontId="5" fillId="0" borderId="0" applyNumberFormat="0" applyFill="0" applyBorder="0" applyProtection="0">
      <alignment vertical="center"/>
    </xf>
    <xf numFmtId="0" fontId="5" fillId="0" borderId="0" applyNumberFormat="0" applyFill="0" applyBorder="0" applyProtection="0">
      <alignment horizontal="left" vertical="center"/>
    </xf>
    <xf numFmtId="0" fontId="5" fillId="0" borderId="0" applyNumberFormat="0" applyFill="0" applyBorder="0" applyProtection="0">
      <alignment vertical="center"/>
    </xf>
    <xf numFmtId="0" fontId="68" fillId="0" borderId="0" applyNumberFormat="0" applyFill="0" applyBorder="0" applyProtection="0">
      <alignment vertical="center"/>
    </xf>
    <xf numFmtId="0" fontId="69" fillId="0" borderId="0" applyNumberFormat="0" applyFill="0" applyBorder="0" applyProtection="0">
      <alignment vertical="center"/>
    </xf>
    <xf numFmtId="168" fontId="5" fillId="0" borderId="0" applyFont="0" applyFill="0" applyBorder="0" applyAlignment="0" applyProtection="0"/>
    <xf numFmtId="167" fontId="5" fillId="0" borderId="0" applyFont="0" applyFill="0" applyBorder="0" applyAlignment="0" applyProtection="0"/>
    <xf numFmtId="168" fontId="5" fillId="0" borderId="0" applyFont="0" applyFill="0" applyBorder="0" applyAlignment="0" applyProtection="0"/>
    <xf numFmtId="167" fontId="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49" fillId="0" borderId="0"/>
    <xf numFmtId="9" fontId="4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2" fillId="0" borderId="0" applyFont="0" applyFill="0" applyBorder="0" applyAlignment="0" applyProtection="0"/>
    <xf numFmtId="168" fontId="2" fillId="0" borderId="0" applyFont="0" applyFill="0" applyBorder="0" applyAlignment="0" applyProtection="0"/>
    <xf numFmtId="168" fontId="5" fillId="0" borderId="0" applyFont="0" applyFill="0" applyBorder="0" applyAlignment="0" applyProtection="0"/>
    <xf numFmtId="167" fontId="5" fillId="0" borderId="0" applyFont="0" applyFill="0" applyBorder="0" applyAlignment="0" applyProtection="0"/>
    <xf numFmtId="168" fontId="5" fillId="0" borderId="0" applyFont="0" applyFill="0" applyBorder="0" applyAlignment="0" applyProtection="0"/>
    <xf numFmtId="167" fontId="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cellStyleXfs>
  <cellXfs count="3039">
    <xf numFmtId="0" fontId="0" fillId="0" borderId="0" xfId="0"/>
    <xf numFmtId="0" fontId="3" fillId="0" borderId="0" xfId="0" applyFont="1"/>
    <xf numFmtId="0" fontId="12" fillId="0" borderId="0" xfId="0" applyFont="1" applyAlignment="1">
      <alignment vertical="top"/>
    </xf>
    <xf numFmtId="0" fontId="14" fillId="0" borderId="0" xfId="0" applyFont="1" applyAlignment="1">
      <alignment horizontal="left" wrapText="1"/>
    </xf>
    <xf numFmtId="0" fontId="4" fillId="0" borderId="0" xfId="0" applyFont="1" applyAlignment="1">
      <alignment wrapText="1"/>
    </xf>
    <xf numFmtId="0" fontId="6" fillId="0" borderId="0" xfId="0" applyFont="1"/>
    <xf numFmtId="0" fontId="6" fillId="0" borderId="0" xfId="0" applyFont="1" applyAlignment="1">
      <alignment vertical="top"/>
    </xf>
    <xf numFmtId="0" fontId="10" fillId="0" borderId="0" xfId="0" applyFont="1"/>
    <xf numFmtId="0" fontId="10" fillId="0" borderId="0" xfId="0" applyFont="1" applyAlignment="1">
      <alignment wrapText="1"/>
    </xf>
    <xf numFmtId="0" fontId="19" fillId="0" borderId="0" xfId="0" applyFont="1"/>
    <xf numFmtId="0" fontId="19" fillId="0" borderId="0" xfId="0" applyFont="1" applyAlignment="1">
      <alignment wrapText="1"/>
    </xf>
    <xf numFmtId="0" fontId="18" fillId="0" borderId="0" xfId="0" applyFont="1"/>
    <xf numFmtId="0" fontId="10" fillId="0" borderId="0" xfId="0" applyFont="1" applyAlignment="1">
      <alignment horizontal="right"/>
    </xf>
    <xf numFmtId="0" fontId="6" fillId="0" borderId="0" xfId="0" applyFont="1" applyAlignment="1">
      <alignment horizontal="right"/>
    </xf>
    <xf numFmtId="0" fontId="26" fillId="0" borderId="0" xfId="0" applyFont="1"/>
    <xf numFmtId="168" fontId="10" fillId="0" borderId="0" xfId="0" applyNumberFormat="1" applyFont="1"/>
    <xf numFmtId="0" fontId="0" fillId="0" borderId="0" xfId="0" applyAlignment="1">
      <alignment wrapText="1"/>
    </xf>
    <xf numFmtId="0" fontId="25" fillId="0" borderId="0" xfId="0" applyFont="1" applyAlignment="1">
      <alignment horizontal="left" vertical="center"/>
    </xf>
    <xf numFmtId="0" fontId="6" fillId="0" borderId="0" xfId="0" applyFont="1" applyAlignment="1">
      <alignment vertical="center"/>
    </xf>
    <xf numFmtId="0" fontId="6" fillId="0" borderId="0" xfId="0" applyFont="1" applyAlignment="1">
      <alignment horizontal="center" vertical="center"/>
    </xf>
    <xf numFmtId="0" fontId="6" fillId="0" borderId="0" xfId="0" applyFont="1" applyAlignment="1">
      <alignment horizontal="left" vertical="center"/>
    </xf>
    <xf numFmtId="0" fontId="12" fillId="0" borderId="0" xfId="0" applyFont="1" applyAlignment="1">
      <alignment horizontal="left" vertical="center"/>
    </xf>
    <xf numFmtId="2" fontId="7" fillId="0" borderId="0" xfId="0" applyNumberFormat="1" applyFont="1" applyAlignment="1">
      <alignment horizontal="left" vertical="center"/>
    </xf>
    <xf numFmtId="0" fontId="10" fillId="0" borderId="0" xfId="0" applyFont="1" applyAlignment="1">
      <alignment horizontal="center"/>
    </xf>
    <xf numFmtId="0" fontId="24" fillId="0" borderId="0" xfId="0" applyFont="1" applyAlignment="1">
      <alignment horizontal="center" vertical="center"/>
    </xf>
    <xf numFmtId="0" fontId="10" fillId="0" borderId="0" xfId="0" applyFont="1" applyAlignment="1">
      <alignment horizontal="center" vertical="center"/>
    </xf>
    <xf numFmtId="0" fontId="25" fillId="0" borderId="0" xfId="0" applyFont="1" applyAlignment="1">
      <alignment horizontal="center" vertical="center"/>
    </xf>
    <xf numFmtId="3" fontId="12" fillId="0" borderId="1" xfId="0" applyNumberFormat="1" applyFont="1" applyBorder="1" applyAlignment="1">
      <alignment horizontal="center" vertical="center"/>
    </xf>
    <xf numFmtId="170" fontId="12" fillId="0" borderId="1" xfId="0" applyNumberFormat="1" applyFont="1" applyBorder="1" applyAlignment="1">
      <alignment horizontal="center" vertical="center"/>
    </xf>
    <xf numFmtId="2" fontId="12" fillId="0" borderId="0" xfId="0" applyNumberFormat="1" applyFont="1" applyAlignment="1">
      <alignment horizontal="center" vertical="center"/>
    </xf>
    <xf numFmtId="0" fontId="12" fillId="0" borderId="0" xfId="0" applyFont="1" applyAlignment="1">
      <alignment horizontal="center" vertical="center"/>
    </xf>
    <xf numFmtId="3" fontId="6" fillId="0" borderId="0" xfId="0" applyNumberFormat="1" applyFont="1" applyAlignment="1">
      <alignment horizontal="center" vertical="center"/>
    </xf>
    <xf numFmtId="170" fontId="6" fillId="0" borderId="0" xfId="0" applyNumberFormat="1" applyFont="1" applyAlignment="1">
      <alignment horizontal="center" vertical="center"/>
    </xf>
    <xf numFmtId="2" fontId="6" fillId="0" borderId="0" xfId="0" applyNumberFormat="1" applyFont="1" applyAlignment="1">
      <alignment horizontal="center" vertical="center"/>
    </xf>
    <xf numFmtId="2" fontId="16" fillId="2" borderId="1" xfId="0" applyNumberFormat="1" applyFont="1" applyFill="1" applyBorder="1" applyAlignment="1">
      <alignment horizontal="center" vertical="center" wrapText="1"/>
    </xf>
    <xf numFmtId="9" fontId="12" fillId="0" borderId="1" xfId="0" applyNumberFormat="1" applyFont="1" applyBorder="1" applyAlignment="1">
      <alignment horizontal="center" vertical="center"/>
    </xf>
    <xf numFmtId="9" fontId="12" fillId="0" borderId="0" xfId="0" applyNumberFormat="1" applyFont="1" applyAlignment="1">
      <alignment horizontal="center" vertical="center"/>
    </xf>
    <xf numFmtId="9" fontId="16" fillId="2" borderId="1" xfId="0" applyNumberFormat="1" applyFont="1" applyFill="1" applyBorder="1" applyAlignment="1">
      <alignment horizontal="center" vertical="center" wrapText="1"/>
    </xf>
    <xf numFmtId="0" fontId="10" fillId="0" borderId="0" xfId="0" applyFont="1" applyAlignment="1">
      <alignment horizontal="left" vertical="center"/>
    </xf>
    <xf numFmtId="0" fontId="30" fillId="0" borderId="0" xfId="0" applyFont="1"/>
    <xf numFmtId="0" fontId="33" fillId="0" borderId="0" xfId="0" applyFont="1"/>
    <xf numFmtId="0" fontId="34" fillId="0" borderId="0" xfId="0" applyFont="1"/>
    <xf numFmtId="0" fontId="18" fillId="3" borderId="0" xfId="0" applyFont="1" applyFill="1" applyAlignment="1">
      <alignment horizontal="left" vertical="center"/>
    </xf>
    <xf numFmtId="3" fontId="6" fillId="0" borderId="1" xfId="0" applyNumberFormat="1" applyFont="1" applyBorder="1" applyAlignment="1">
      <alignment horizontal="center" vertical="center"/>
    </xf>
    <xf numFmtId="3" fontId="6" fillId="0" borderId="1" xfId="4" applyNumberFormat="1" applyFont="1" applyFill="1" applyBorder="1" applyAlignment="1">
      <alignment horizontal="center" vertical="center"/>
    </xf>
    <xf numFmtId="0" fontId="6" fillId="0" borderId="0" xfId="0" applyFont="1" applyAlignment="1">
      <alignment vertical="center" wrapText="1"/>
    </xf>
    <xf numFmtId="0" fontId="18" fillId="3" borderId="0" xfId="0" applyFont="1" applyFill="1"/>
    <xf numFmtId="0" fontId="0" fillId="0" borderId="29" xfId="0" applyBorder="1"/>
    <xf numFmtId="0" fontId="16" fillId="2" borderId="1" xfId="0" applyFont="1" applyFill="1" applyBorder="1" applyAlignment="1">
      <alignment horizontal="center" vertical="center" wrapText="1"/>
    </xf>
    <xf numFmtId="0" fontId="16" fillId="2" borderId="1" xfId="0" applyFont="1" applyFill="1" applyBorder="1" applyAlignment="1">
      <alignment horizontal="center" wrapText="1"/>
    </xf>
    <xf numFmtId="2" fontId="12" fillId="0" borderId="1" xfId="0" applyNumberFormat="1" applyFont="1" applyBorder="1" applyAlignment="1">
      <alignment horizontal="left" vertical="top"/>
    </xf>
    <xf numFmtId="3" fontId="12" fillId="0" borderId="1" xfId="0" applyNumberFormat="1" applyFont="1" applyBorder="1" applyAlignment="1">
      <alignment horizontal="right" vertical="top"/>
    </xf>
    <xf numFmtId="170" fontId="12" fillId="0" borderId="1" xfId="0" applyNumberFormat="1" applyFont="1" applyBorder="1" applyAlignment="1">
      <alignment horizontal="right" vertical="top"/>
    </xf>
    <xf numFmtId="2" fontId="12" fillId="0" borderId="1" xfId="0" applyNumberFormat="1" applyFont="1" applyBorder="1" applyAlignment="1">
      <alignment horizontal="right" vertical="top"/>
    </xf>
    <xf numFmtId="2" fontId="16" fillId="2" borderId="1" xfId="0" applyNumberFormat="1" applyFont="1" applyFill="1" applyBorder="1" applyAlignment="1">
      <alignment horizontal="left" vertical="top" wrapText="1"/>
    </xf>
    <xf numFmtId="170" fontId="12" fillId="0" borderId="1" xfId="0" applyNumberFormat="1" applyFont="1" applyBorder="1" applyAlignment="1">
      <alignment horizontal="left" vertical="top"/>
    </xf>
    <xf numFmtId="9" fontId="12" fillId="0" borderId="1" xfId="0" applyNumberFormat="1" applyFont="1" applyBorder="1" applyAlignment="1">
      <alignment horizontal="left" vertical="top"/>
    </xf>
    <xf numFmtId="9" fontId="16" fillId="2" borderId="1" xfId="0" applyNumberFormat="1" applyFont="1" applyFill="1" applyBorder="1" applyAlignment="1">
      <alignment horizontal="left" vertical="top" wrapText="1"/>
    </xf>
    <xf numFmtId="9" fontId="12" fillId="0" borderId="1" xfId="0" applyNumberFormat="1" applyFont="1" applyBorder="1" applyAlignment="1">
      <alignment horizontal="right" vertical="top"/>
    </xf>
    <xf numFmtId="0" fontId="16" fillId="2" borderId="18" xfId="0" applyFont="1" applyFill="1" applyBorder="1" applyAlignment="1">
      <alignment horizontal="center" vertical="center" wrapText="1"/>
    </xf>
    <xf numFmtId="0" fontId="16" fillId="2" borderId="78" xfId="0" applyFont="1" applyFill="1" applyBorder="1" applyAlignment="1">
      <alignment horizontal="center" vertical="center" wrapText="1"/>
    </xf>
    <xf numFmtId="3" fontId="12" fillId="0" borderId="18" xfId="0" applyNumberFormat="1" applyFont="1" applyBorder="1" applyAlignment="1">
      <alignment horizontal="center" vertical="center"/>
    </xf>
    <xf numFmtId="0" fontId="6" fillId="0" borderId="112" xfId="0" applyFont="1" applyBorder="1" applyAlignment="1">
      <alignment horizontal="center" vertical="center"/>
    </xf>
    <xf numFmtId="0" fontId="10" fillId="0" borderId="112" xfId="0" applyFont="1" applyBorder="1" applyAlignment="1">
      <alignment horizontal="center" vertical="center"/>
    </xf>
    <xf numFmtId="3" fontId="12" fillId="0" borderId="70" xfId="0" applyNumberFormat="1" applyFont="1" applyBorder="1" applyAlignment="1">
      <alignment horizontal="center" vertical="center"/>
    </xf>
    <xf numFmtId="3" fontId="12" fillId="0" borderId="32" xfId="0" applyNumberFormat="1" applyFont="1" applyBorder="1" applyAlignment="1">
      <alignment horizontal="center" vertical="center"/>
    </xf>
    <xf numFmtId="0" fontId="10" fillId="0" borderId="41" xfId="0" applyFont="1" applyBorder="1" applyAlignment="1">
      <alignment horizontal="center" vertical="center"/>
    </xf>
    <xf numFmtId="0" fontId="16" fillId="2" borderId="18" xfId="0" applyFont="1" applyFill="1" applyBorder="1" applyAlignment="1">
      <alignment horizontal="center" wrapText="1"/>
    </xf>
    <xf numFmtId="0" fontId="16" fillId="2" borderId="78" xfId="0" applyFont="1" applyFill="1" applyBorder="1" applyAlignment="1">
      <alignment horizontal="center" wrapText="1"/>
    </xf>
    <xf numFmtId="3" fontId="12" fillId="0" borderId="18" xfId="0" applyNumberFormat="1" applyFont="1" applyBorder="1" applyAlignment="1">
      <alignment horizontal="right" vertical="top"/>
    </xf>
    <xf numFmtId="2" fontId="12" fillId="0" borderId="78" xfId="0" applyNumberFormat="1" applyFont="1" applyBorder="1" applyAlignment="1">
      <alignment horizontal="right" vertical="top"/>
    </xf>
    <xf numFmtId="3" fontId="12" fillId="0" borderId="39" xfId="0" applyNumberFormat="1" applyFont="1" applyBorder="1" applyAlignment="1">
      <alignment horizontal="left" vertical="top"/>
    </xf>
    <xf numFmtId="3" fontId="12" fillId="0" borderId="0" xfId="0" applyNumberFormat="1" applyFont="1" applyAlignment="1">
      <alignment horizontal="left" vertical="top"/>
    </xf>
    <xf numFmtId="170" fontId="12" fillId="0" borderId="0" xfId="0" applyNumberFormat="1" applyFont="1" applyAlignment="1">
      <alignment horizontal="left" vertical="top"/>
    </xf>
    <xf numFmtId="2" fontId="12" fillId="0" borderId="0" xfId="0" applyNumberFormat="1" applyFont="1" applyAlignment="1">
      <alignment horizontal="left" vertical="top"/>
    </xf>
    <xf numFmtId="3" fontId="6" fillId="0" borderId="39" xfId="0" applyNumberFormat="1" applyFont="1" applyBorder="1" applyAlignment="1">
      <alignment horizontal="left" vertical="top"/>
    </xf>
    <xf numFmtId="3" fontId="6" fillId="0" borderId="0" xfId="0" applyNumberFormat="1" applyFont="1" applyAlignment="1">
      <alignment horizontal="left" vertical="top"/>
    </xf>
    <xf numFmtId="170" fontId="6" fillId="0" borderId="0" xfId="0" applyNumberFormat="1" applyFont="1" applyAlignment="1">
      <alignment horizontal="left" vertical="top"/>
    </xf>
    <xf numFmtId="2" fontId="6" fillId="0" borderId="0" xfId="0" applyNumberFormat="1" applyFont="1" applyAlignment="1">
      <alignment horizontal="left" vertical="top"/>
    </xf>
    <xf numFmtId="0" fontId="6" fillId="0" borderId="112" xfId="0" applyFont="1" applyBorder="1" applyAlignment="1">
      <alignment horizontal="left" vertical="top"/>
    </xf>
    <xf numFmtId="0" fontId="38" fillId="3" borderId="0" xfId="0" applyFont="1" applyFill="1" applyAlignment="1">
      <alignment horizontal="left" vertical="top"/>
    </xf>
    <xf numFmtId="0" fontId="6" fillId="0" borderId="0" xfId="0" applyFont="1" applyAlignment="1">
      <alignment horizontal="left" vertical="top"/>
    </xf>
    <xf numFmtId="0" fontId="16" fillId="2" borderId="18" xfId="0" applyFont="1" applyFill="1" applyBorder="1" applyAlignment="1">
      <alignment horizontal="left" vertical="top" wrapText="1"/>
    </xf>
    <xf numFmtId="3" fontId="12" fillId="0" borderId="18" xfId="0" applyNumberFormat="1" applyFont="1" applyBorder="1" applyAlignment="1">
      <alignment horizontal="left" vertical="top"/>
    </xf>
    <xf numFmtId="0" fontId="12" fillId="0" borderId="39" xfId="0" applyFont="1" applyBorder="1" applyAlignment="1">
      <alignment horizontal="left" vertical="top"/>
    </xf>
    <xf numFmtId="0" fontId="12" fillId="0" borderId="0" xfId="0" applyFont="1" applyAlignment="1">
      <alignment horizontal="left" vertical="top"/>
    </xf>
    <xf numFmtId="9" fontId="12" fillId="0" borderId="0" xfId="0" applyNumberFormat="1" applyFont="1" applyAlignment="1">
      <alignment horizontal="left" vertical="top"/>
    </xf>
    <xf numFmtId="0" fontId="12" fillId="0" borderId="18" xfId="0" applyFont="1" applyBorder="1" applyAlignment="1">
      <alignment horizontal="right" vertical="top"/>
    </xf>
    <xf numFmtId="0" fontId="12" fillId="0" borderId="39" xfId="0" applyFont="1" applyBorder="1"/>
    <xf numFmtId="0" fontId="12" fillId="0" borderId="0" xfId="0" applyFont="1"/>
    <xf numFmtId="0" fontId="10" fillId="0" borderId="112" xfId="0" applyFont="1" applyBorder="1"/>
    <xf numFmtId="3" fontId="12" fillId="0" borderId="70" xfId="0" applyNumberFormat="1" applyFont="1" applyBorder="1" applyAlignment="1">
      <alignment horizontal="right" vertical="top"/>
    </xf>
    <xf numFmtId="170" fontId="12" fillId="0" borderId="32" xfId="0" applyNumberFormat="1" applyFont="1" applyBorder="1" applyAlignment="1">
      <alignment horizontal="right" vertical="top"/>
    </xf>
    <xf numFmtId="9" fontId="12" fillId="0" borderId="32" xfId="0" applyNumberFormat="1" applyFont="1" applyBorder="1" applyAlignment="1">
      <alignment horizontal="right" vertical="top"/>
    </xf>
    <xf numFmtId="2" fontId="12" fillId="0" borderId="32" xfId="0" applyNumberFormat="1" applyFont="1" applyBorder="1" applyAlignment="1">
      <alignment horizontal="right" vertical="top"/>
    </xf>
    <xf numFmtId="0" fontId="10" fillId="0" borderId="41" xfId="0" applyFont="1" applyBorder="1"/>
    <xf numFmtId="0" fontId="10" fillId="0" borderId="113" xfId="0" applyFont="1" applyBorder="1"/>
    <xf numFmtId="2" fontId="12" fillId="0" borderId="78" xfId="0" applyNumberFormat="1" applyFont="1" applyBorder="1" applyAlignment="1">
      <alignment horizontal="center" vertical="center"/>
    </xf>
    <xf numFmtId="0" fontId="12" fillId="0" borderId="18" xfId="0" applyFont="1" applyBorder="1" applyAlignment="1">
      <alignment horizontal="center" vertical="center"/>
    </xf>
    <xf numFmtId="170" fontId="12" fillId="0" borderId="32" xfId="0" applyNumberFormat="1" applyFont="1" applyBorder="1" applyAlignment="1">
      <alignment horizontal="center" vertical="center"/>
    </xf>
    <xf numFmtId="9" fontId="12" fillId="0" borderId="32" xfId="0" applyNumberFormat="1" applyFont="1" applyBorder="1" applyAlignment="1">
      <alignment horizontal="center" vertical="center"/>
    </xf>
    <xf numFmtId="172" fontId="10" fillId="0" borderId="0" xfId="0" applyNumberFormat="1" applyFont="1"/>
    <xf numFmtId="0" fontId="6" fillId="0" borderId="37" xfId="0" applyFont="1" applyBorder="1" applyAlignment="1">
      <alignment vertical="center" wrapText="1"/>
    </xf>
    <xf numFmtId="0" fontId="6" fillId="0" borderId="31" xfId="0" applyFont="1" applyBorder="1" applyAlignment="1">
      <alignment vertical="center" wrapText="1"/>
    </xf>
    <xf numFmtId="0" fontId="6" fillId="0" borderId="112" xfId="0" applyFont="1" applyBorder="1" applyAlignment="1">
      <alignment vertical="center" wrapText="1"/>
    </xf>
    <xf numFmtId="0" fontId="6" fillId="0" borderId="113" xfId="0" applyFont="1" applyBorder="1" applyAlignment="1">
      <alignment vertical="center" wrapText="1"/>
    </xf>
    <xf numFmtId="0" fontId="24" fillId="0" borderId="0" xfId="0" applyFont="1"/>
    <xf numFmtId="0" fontId="6" fillId="0" borderId="41" xfId="0" applyFont="1" applyBorder="1" applyAlignment="1">
      <alignment vertical="center" wrapText="1"/>
    </xf>
    <xf numFmtId="0" fontId="7" fillId="0" borderId="41" xfId="0" applyFont="1" applyBorder="1" applyAlignment="1">
      <alignment horizontal="center" vertical="center" wrapText="1"/>
    </xf>
    <xf numFmtId="0" fontId="6" fillId="0" borderId="112" xfId="0" applyFont="1" applyBorder="1" applyAlignment="1">
      <alignment horizontal="left" vertical="center" wrapText="1"/>
    </xf>
    <xf numFmtId="0" fontId="6" fillId="0" borderId="113" xfId="0" applyFont="1" applyBorder="1" applyAlignment="1">
      <alignment horizontal="left" vertical="center" wrapText="1"/>
    </xf>
    <xf numFmtId="0" fontId="6" fillId="3" borderId="117" xfId="0" applyFont="1" applyFill="1" applyBorder="1" applyAlignment="1">
      <alignment vertical="center" wrapText="1"/>
    </xf>
    <xf numFmtId="0" fontId="6" fillId="0" borderId="117" xfId="0" applyFont="1" applyBorder="1" applyAlignment="1">
      <alignment horizontal="left" vertical="center" wrapText="1"/>
    </xf>
    <xf numFmtId="0" fontId="6" fillId="5" borderId="112" xfId="0" applyFont="1" applyFill="1" applyBorder="1" applyAlignment="1">
      <alignment vertical="center" wrapText="1"/>
    </xf>
    <xf numFmtId="0" fontId="7" fillId="0" borderId="117" xfId="0" applyFont="1" applyBorder="1" applyAlignment="1">
      <alignment horizontal="center" vertical="center" wrapText="1"/>
    </xf>
    <xf numFmtId="0" fontId="6" fillId="0" borderId="81" xfId="0" applyFont="1" applyBorder="1" applyAlignment="1">
      <alignment vertical="center" wrapText="1"/>
    </xf>
    <xf numFmtId="0" fontId="6" fillId="0" borderId="115" xfId="0" applyFont="1" applyBorder="1" applyAlignment="1">
      <alignment vertical="center" wrapText="1"/>
    </xf>
    <xf numFmtId="0" fontId="6" fillId="0" borderId="116" xfId="0" applyFont="1" applyBorder="1" applyAlignment="1">
      <alignment horizontal="left" vertical="center" wrapText="1"/>
    </xf>
    <xf numFmtId="0" fontId="6" fillId="0" borderId="115" xfId="0" applyFont="1" applyBorder="1" applyAlignment="1">
      <alignment horizontal="left" vertical="center" wrapText="1"/>
    </xf>
    <xf numFmtId="0" fontId="6" fillId="0" borderId="116" xfId="0" applyFont="1" applyBorder="1" applyAlignment="1">
      <alignment horizontal="left" vertical="center"/>
    </xf>
    <xf numFmtId="0" fontId="12" fillId="0" borderId="112" xfId="0" applyFont="1" applyBorder="1" applyAlignment="1">
      <alignment horizontal="left" vertical="center" wrapText="1"/>
    </xf>
    <xf numFmtId="0" fontId="11" fillId="0" borderId="130" xfId="0" applyFont="1" applyBorder="1" applyAlignment="1">
      <alignment horizontal="left" vertical="center" wrapText="1" indent="2" readingOrder="1"/>
    </xf>
    <xf numFmtId="0" fontId="11" fillId="0" borderId="129" xfId="0" applyFont="1" applyBorder="1" applyAlignment="1">
      <alignment horizontal="left" vertical="center" wrapText="1" indent="2" readingOrder="1"/>
    </xf>
    <xf numFmtId="0" fontId="11" fillId="0" borderId="128" xfId="0" applyFont="1" applyBorder="1" applyAlignment="1">
      <alignment horizontal="left" vertical="center" wrapText="1" indent="2" readingOrder="1"/>
    </xf>
    <xf numFmtId="0" fontId="11" fillId="0" borderId="124" xfId="0" applyFont="1" applyBorder="1" applyAlignment="1">
      <alignment horizontal="left" vertical="center" wrapText="1" indent="2" readingOrder="1"/>
    </xf>
    <xf numFmtId="0" fontId="11" fillId="0" borderId="121" xfId="0" applyFont="1" applyBorder="1" applyAlignment="1">
      <alignment horizontal="left" vertical="center" wrapText="1" indent="2" readingOrder="1"/>
    </xf>
    <xf numFmtId="0" fontId="11" fillId="0" borderId="119" xfId="0" applyFont="1" applyBorder="1" applyAlignment="1">
      <alignment horizontal="left" vertical="center" wrapText="1" indent="2" readingOrder="1"/>
    </xf>
    <xf numFmtId="0" fontId="11" fillId="0" borderId="119" xfId="0" applyFont="1" applyBorder="1" applyAlignment="1">
      <alignment horizontal="justify" vertical="center" wrapText="1" readingOrder="1"/>
    </xf>
    <xf numFmtId="0" fontId="11" fillId="0" borderId="132" xfId="0" applyFont="1" applyBorder="1" applyAlignment="1">
      <alignment horizontal="justify" vertical="center" wrapText="1" readingOrder="1"/>
    </xf>
    <xf numFmtId="0" fontId="11" fillId="0" borderId="118" xfId="0" applyFont="1" applyBorder="1" applyAlignment="1">
      <alignment horizontal="justify" vertical="center" wrapText="1" readingOrder="1"/>
    </xf>
    <xf numFmtId="0" fontId="44" fillId="0" borderId="131" xfId="0" applyFont="1" applyBorder="1" applyAlignment="1">
      <alignment horizontal="left" vertical="center" wrapText="1" readingOrder="1"/>
    </xf>
    <xf numFmtId="0" fontId="11" fillId="0" borderId="132" xfId="0" applyFont="1" applyBorder="1" applyAlignment="1">
      <alignment horizontal="left" vertical="center" wrapText="1" indent="2" readingOrder="1"/>
    </xf>
    <xf numFmtId="0" fontId="11" fillId="0" borderId="118" xfId="0" applyFont="1" applyBorder="1" applyAlignment="1">
      <alignment horizontal="left" vertical="center" wrapText="1" indent="2" readingOrder="1"/>
    </xf>
    <xf numFmtId="0" fontId="40" fillId="0" borderId="138" xfId="0" applyFont="1" applyBorder="1" applyAlignment="1">
      <alignment horizontal="left" vertical="center" wrapText="1" readingOrder="1"/>
    </xf>
    <xf numFmtId="0" fontId="6" fillId="5" borderId="31" xfId="0" applyFont="1" applyFill="1" applyBorder="1" applyAlignment="1">
      <alignment vertical="center" wrapText="1"/>
    </xf>
    <xf numFmtId="0" fontId="6" fillId="5" borderId="81" xfId="0" applyFont="1" applyFill="1" applyBorder="1" applyAlignment="1">
      <alignment vertical="center" wrapText="1"/>
    </xf>
    <xf numFmtId="0" fontId="42" fillId="0" borderId="0" xfId="7"/>
    <xf numFmtId="0" fontId="45" fillId="0" borderId="77" xfId="7" applyFont="1" applyBorder="1" applyAlignment="1">
      <alignment vertical="center"/>
    </xf>
    <xf numFmtId="0" fontId="6" fillId="0" borderId="39" xfId="7" applyFont="1" applyBorder="1"/>
    <xf numFmtId="0" fontId="7" fillId="0" borderId="73" xfId="7" applyFont="1" applyBorder="1" applyAlignment="1">
      <alignment horizontal="center" vertical="top"/>
    </xf>
    <xf numFmtId="0" fontId="45" fillId="0" borderId="14" xfId="7" applyFont="1" applyBorder="1" applyAlignment="1">
      <alignment horizontal="center" vertical="center"/>
    </xf>
    <xf numFmtId="0" fontId="45" fillId="0" borderId="22" xfId="7" applyFont="1" applyBorder="1" applyAlignment="1">
      <alignment horizontal="center" vertical="center"/>
    </xf>
    <xf numFmtId="0" fontId="45" fillId="0" borderId="34" xfId="7" applyFont="1" applyBorder="1" applyAlignment="1">
      <alignment horizontal="center" vertical="center"/>
    </xf>
    <xf numFmtId="3" fontId="43" fillId="0" borderId="6" xfId="7" applyNumberFormat="1" applyFont="1" applyBorder="1" applyAlignment="1">
      <alignment horizontal="center" vertical="top"/>
    </xf>
    <xf numFmtId="3" fontId="43" fillId="0" borderId="26" xfId="7" applyNumberFormat="1" applyFont="1" applyBorder="1" applyAlignment="1">
      <alignment horizontal="center" vertical="top"/>
    </xf>
    <xf numFmtId="3" fontId="43" fillId="0" borderId="35" xfId="7" applyNumberFormat="1" applyFont="1" applyBorder="1" applyAlignment="1">
      <alignment horizontal="center" vertical="top"/>
    </xf>
    <xf numFmtId="3" fontId="43" fillId="0" borderId="32" xfId="7" applyNumberFormat="1" applyFont="1" applyBorder="1" applyAlignment="1">
      <alignment horizontal="center" vertical="top"/>
    </xf>
    <xf numFmtId="3" fontId="43" fillId="0" borderId="3" xfId="7" applyNumberFormat="1" applyFont="1" applyBorder="1" applyAlignment="1">
      <alignment horizontal="center" vertical="top"/>
    </xf>
    <xf numFmtId="3" fontId="43" fillId="0" borderId="1" xfId="7" applyNumberFormat="1" applyFont="1" applyBorder="1" applyAlignment="1">
      <alignment horizontal="center" vertical="top"/>
    </xf>
    <xf numFmtId="3" fontId="43" fillId="0" borderId="78" xfId="7" applyNumberFormat="1" applyFont="1" applyBorder="1" applyAlignment="1">
      <alignment horizontal="center" vertical="top"/>
    </xf>
    <xf numFmtId="0" fontId="43" fillId="0" borderId="0" xfId="7" applyFont="1" applyAlignment="1">
      <alignment horizontal="left" vertical="top"/>
    </xf>
    <xf numFmtId="0" fontId="43" fillId="0" borderId="0" xfId="7" applyFont="1" applyAlignment="1">
      <alignment horizontal="center" vertical="top"/>
    </xf>
    <xf numFmtId="0" fontId="6" fillId="0" borderId="0" xfId="7" applyFont="1" applyAlignment="1">
      <alignment wrapText="1"/>
    </xf>
    <xf numFmtId="3" fontId="45" fillId="0" borderId="4" xfId="7" applyNumberFormat="1" applyFont="1" applyBorder="1" applyAlignment="1">
      <alignment horizontal="left" vertical="top" wrapText="1"/>
    </xf>
    <xf numFmtId="0" fontId="1" fillId="0" borderId="0" xfId="0" applyFont="1" applyAlignment="1">
      <alignment wrapText="1"/>
    </xf>
    <xf numFmtId="0" fontId="0" fillId="0" borderId="0" xfId="0" applyAlignment="1">
      <alignment vertical="center" wrapText="1"/>
    </xf>
    <xf numFmtId="0" fontId="50" fillId="0" borderId="0" xfId="0" applyFont="1"/>
    <xf numFmtId="0" fontId="17" fillId="0" borderId="0" xfId="0" applyFont="1" applyAlignment="1">
      <alignment wrapText="1"/>
    </xf>
    <xf numFmtId="0" fontId="42" fillId="0" borderId="0" xfId="0" applyFont="1" applyAlignment="1">
      <alignment horizontal="center"/>
    </xf>
    <xf numFmtId="0" fontId="42" fillId="0" borderId="0" xfId="0" applyFont="1"/>
    <xf numFmtId="2" fontId="12" fillId="0" borderId="17" xfId="0" applyNumberFormat="1" applyFont="1" applyBorder="1" applyAlignment="1">
      <alignment horizontal="left" vertical="center"/>
    </xf>
    <xf numFmtId="2" fontId="16" fillId="2" borderId="17" xfId="0" applyNumberFormat="1" applyFont="1" applyFill="1" applyBorder="1" applyAlignment="1">
      <alignment horizontal="left" vertical="center" wrapText="1"/>
    </xf>
    <xf numFmtId="0" fontId="10" fillId="0" borderId="0" xfId="0" applyFont="1" applyAlignment="1">
      <alignment textRotation="90"/>
    </xf>
    <xf numFmtId="10" fontId="10" fillId="0" borderId="0" xfId="0" applyNumberFormat="1" applyFont="1"/>
    <xf numFmtId="171" fontId="10" fillId="0" borderId="0" xfId="0" applyNumberFormat="1" applyFont="1"/>
    <xf numFmtId="0" fontId="52" fillId="0" borderId="0" xfId="0" applyFont="1"/>
    <xf numFmtId="0" fontId="6" fillId="7" borderId="37" xfId="0" applyFont="1" applyFill="1" applyBorder="1" applyAlignment="1">
      <alignment vertical="center" wrapText="1"/>
    </xf>
    <xf numFmtId="0" fontId="6" fillId="7" borderId="117" xfId="0" applyFont="1" applyFill="1" applyBorder="1" applyAlignment="1">
      <alignment vertical="center" wrapText="1"/>
    </xf>
    <xf numFmtId="0" fontId="30" fillId="0" borderId="0" xfId="0" applyFont="1" applyAlignment="1">
      <alignment wrapText="1"/>
    </xf>
    <xf numFmtId="0" fontId="29" fillId="0" borderId="0" xfId="0" applyFont="1"/>
    <xf numFmtId="171" fontId="30" fillId="0" borderId="0" xfId="2" applyNumberFormat="1" applyFont="1"/>
    <xf numFmtId="9" fontId="30" fillId="0" borderId="0" xfId="0" applyNumberFormat="1" applyFont="1" applyAlignment="1">
      <alignment wrapText="1"/>
    </xf>
    <xf numFmtId="10" fontId="30" fillId="0" borderId="0" xfId="0" applyNumberFormat="1" applyFont="1" applyAlignment="1">
      <alignment wrapText="1"/>
    </xf>
    <xf numFmtId="0" fontId="10" fillId="0" borderId="0" xfId="0" applyFont="1" applyAlignment="1">
      <alignment horizontal="right" wrapText="1"/>
    </xf>
    <xf numFmtId="0" fontId="18" fillId="0" borderId="41" xfId="0" applyFont="1" applyBorder="1"/>
    <xf numFmtId="0" fontId="17" fillId="2" borderId="32" xfId="0" applyFont="1" applyFill="1" applyBorder="1" applyAlignment="1">
      <alignment horizontal="center" vertical="center"/>
    </xf>
    <xf numFmtId="0" fontId="6" fillId="0" borderId="81" xfId="0" applyFont="1" applyBorder="1" applyAlignment="1">
      <alignment horizontal="left" vertical="center" wrapText="1"/>
    </xf>
    <xf numFmtId="0" fontId="6" fillId="0" borderId="116" xfId="0" applyFont="1" applyBorder="1" applyAlignment="1">
      <alignment vertical="center" wrapText="1"/>
    </xf>
    <xf numFmtId="0" fontId="6" fillId="0" borderId="0" xfId="0" applyFont="1" applyAlignment="1">
      <alignment horizontal="left" vertical="center" wrapText="1"/>
    </xf>
    <xf numFmtId="0" fontId="7" fillId="0" borderId="39" xfId="0" applyFont="1" applyBorder="1" applyAlignment="1">
      <alignment horizontal="center" vertical="center" wrapText="1"/>
    </xf>
    <xf numFmtId="0" fontId="0" fillId="0" borderId="41" xfId="0" applyBorder="1"/>
    <xf numFmtId="0" fontId="45" fillId="0" borderId="19" xfId="7" applyFont="1" applyBorder="1" applyAlignment="1">
      <alignment vertical="center"/>
    </xf>
    <xf numFmtId="171" fontId="0" fillId="0" borderId="0" xfId="0" applyNumberFormat="1"/>
    <xf numFmtId="0" fontId="0" fillId="0" borderId="112" xfId="0" applyBorder="1"/>
    <xf numFmtId="0" fontId="17" fillId="2" borderId="71" xfId="0" applyFont="1" applyFill="1" applyBorder="1" applyAlignment="1">
      <alignment horizontal="center" vertical="center"/>
    </xf>
    <xf numFmtId="0" fontId="10" fillId="0" borderId="29" xfId="0" applyFont="1" applyBorder="1"/>
    <xf numFmtId="0" fontId="30" fillId="0" borderId="112" xfId="0" applyFont="1" applyBorder="1" applyAlignment="1">
      <alignment wrapText="1"/>
    </xf>
    <xf numFmtId="0" fontId="30" fillId="0" borderId="41" xfId="0" applyFont="1" applyBorder="1" applyAlignment="1">
      <alignment wrapText="1"/>
    </xf>
    <xf numFmtId="3" fontId="43" fillId="0" borderId="5" xfId="7" applyNumberFormat="1" applyFont="1" applyBorder="1" applyAlignment="1">
      <alignment horizontal="center" vertical="top"/>
    </xf>
    <xf numFmtId="3" fontId="43" fillId="0" borderId="68" xfId="7" applyNumberFormat="1" applyFont="1" applyBorder="1" applyAlignment="1">
      <alignment horizontal="center" vertical="top"/>
    </xf>
    <xf numFmtId="3" fontId="43" fillId="0" borderId="12" xfId="7" applyNumberFormat="1" applyFont="1" applyBorder="1" applyAlignment="1">
      <alignment horizontal="center" vertical="top"/>
    </xf>
    <xf numFmtId="3" fontId="43" fillId="0" borderId="29" xfId="7" applyNumberFormat="1" applyFont="1" applyBorder="1" applyAlignment="1">
      <alignment horizontal="center" vertical="top"/>
    </xf>
    <xf numFmtId="3" fontId="43" fillId="0" borderId="30" xfId="7" applyNumberFormat="1" applyFont="1" applyBorder="1" applyAlignment="1">
      <alignment horizontal="center" vertical="top"/>
    </xf>
    <xf numFmtId="3" fontId="43" fillId="0" borderId="13" xfId="7" applyNumberFormat="1" applyFont="1" applyBorder="1" applyAlignment="1">
      <alignment horizontal="center" vertical="top"/>
    </xf>
    <xf numFmtId="3" fontId="43" fillId="0" borderId="15" xfId="7" applyNumberFormat="1" applyFont="1" applyBorder="1" applyAlignment="1">
      <alignment horizontal="center" vertical="top"/>
    </xf>
    <xf numFmtId="3" fontId="43" fillId="0" borderId="2" xfId="7" applyNumberFormat="1" applyFont="1" applyBorder="1" applyAlignment="1">
      <alignment horizontal="center" vertical="top"/>
    </xf>
    <xf numFmtId="3" fontId="43" fillId="0" borderId="7" xfId="7" applyNumberFormat="1" applyFont="1" applyBorder="1" applyAlignment="1">
      <alignment horizontal="center" vertical="top"/>
    </xf>
    <xf numFmtId="0" fontId="6" fillId="0" borderId="115" xfId="0" applyFont="1" applyBorder="1"/>
    <xf numFmtId="0" fontId="6" fillId="0" borderId="20" xfId="0" applyFont="1" applyBorder="1" applyAlignment="1">
      <alignment horizontal="left" vertical="center" wrapText="1"/>
    </xf>
    <xf numFmtId="0" fontId="7" fillId="0" borderId="19" xfId="0" applyFont="1" applyBorder="1" applyAlignment="1">
      <alignment horizontal="center" vertical="center" wrapText="1"/>
    </xf>
    <xf numFmtId="0" fontId="6" fillId="0" borderId="117" xfId="0" applyFont="1" applyBorder="1" applyAlignment="1">
      <alignment vertical="center" wrapText="1"/>
    </xf>
    <xf numFmtId="175" fontId="6" fillId="0" borderId="0" xfId="1" applyNumberFormat="1" applyFont="1" applyBorder="1" applyAlignment="1">
      <alignment horizontal="left" vertical="center" wrapText="1"/>
    </xf>
    <xf numFmtId="0" fontId="6" fillId="0" borderId="41" xfId="0" applyFont="1" applyBorder="1" applyAlignment="1">
      <alignment horizontal="left" vertical="center" wrapText="1"/>
    </xf>
    <xf numFmtId="0" fontId="6" fillId="0" borderId="39" xfId="0" applyFont="1" applyBorder="1" applyAlignment="1">
      <alignment horizontal="left" vertical="center"/>
    </xf>
    <xf numFmtId="0" fontId="12" fillId="0" borderId="0" xfId="0" applyFont="1" applyAlignment="1">
      <alignment horizontal="left" vertical="center" wrapText="1"/>
    </xf>
    <xf numFmtId="0" fontId="6" fillId="3" borderId="149" xfId="0" applyFont="1" applyFill="1" applyBorder="1" applyAlignment="1">
      <alignment horizontal="left" vertical="center" wrapText="1"/>
    </xf>
    <xf numFmtId="0" fontId="6" fillId="0" borderId="176" xfId="0" applyFont="1" applyBorder="1" applyAlignment="1">
      <alignment vertical="center" wrapText="1"/>
    </xf>
    <xf numFmtId="0" fontId="6" fillId="0" borderId="141" xfId="0" applyFont="1" applyBorder="1" applyAlignment="1">
      <alignment vertical="center" wrapText="1"/>
    </xf>
    <xf numFmtId="0" fontId="6" fillId="0" borderId="139" xfId="0" applyFont="1" applyBorder="1" applyAlignment="1">
      <alignment vertical="center" wrapText="1"/>
    </xf>
    <xf numFmtId="0" fontId="6" fillId="0" borderId="140" xfId="0" applyFont="1" applyBorder="1" applyAlignment="1">
      <alignment vertical="center" wrapText="1"/>
    </xf>
    <xf numFmtId="0" fontId="6" fillId="0" borderId="19" xfId="0" applyFont="1" applyBorder="1" applyAlignment="1">
      <alignment horizontal="left" vertical="center" wrapText="1"/>
    </xf>
    <xf numFmtId="0" fontId="6" fillId="0" borderId="141" xfId="0" applyFont="1" applyBorder="1" applyAlignment="1">
      <alignment horizontal="left" vertical="center" wrapText="1"/>
    </xf>
    <xf numFmtId="0" fontId="6" fillId="0" borderId="22" xfId="0" applyFont="1" applyBorder="1" applyAlignment="1">
      <alignment horizontal="left" vertical="center" wrapText="1"/>
    </xf>
    <xf numFmtId="0" fontId="6" fillId="3" borderId="113" xfId="0" applyFont="1" applyFill="1" applyBorder="1" applyAlignment="1">
      <alignment vertical="center" wrapText="1"/>
    </xf>
    <xf numFmtId="0" fontId="12" fillId="0" borderId="39" xfId="0" applyFont="1" applyBorder="1" applyAlignment="1">
      <alignment horizontal="left" vertical="center" wrapText="1"/>
    </xf>
    <xf numFmtId="0" fontId="7" fillId="0" borderId="20" xfId="0" applyFont="1" applyBorder="1" applyAlignment="1">
      <alignment horizontal="center"/>
    </xf>
    <xf numFmtId="0" fontId="7" fillId="0" borderId="39" xfId="0" applyFont="1" applyBorder="1" applyAlignment="1">
      <alignment horizontal="center"/>
    </xf>
    <xf numFmtId="0" fontId="7" fillId="0" borderId="115" xfId="0" applyFont="1" applyBorder="1" applyAlignment="1">
      <alignment horizontal="center"/>
    </xf>
    <xf numFmtId="0" fontId="6" fillId="49" borderId="140" xfId="0" applyFont="1" applyFill="1" applyBorder="1"/>
    <xf numFmtId="0" fontId="6" fillId="49" borderId="0" xfId="0" applyFont="1" applyFill="1"/>
    <xf numFmtId="0" fontId="6" fillId="49" borderId="81" xfId="0" applyFont="1" applyFill="1" applyBorder="1" applyAlignment="1">
      <alignment horizontal="left" vertical="center" wrapText="1"/>
    </xf>
    <xf numFmtId="0" fontId="6" fillId="49" borderId="77" xfId="0" applyFont="1" applyFill="1" applyBorder="1" applyAlignment="1">
      <alignment horizontal="left" vertical="center" wrapText="1"/>
    </xf>
    <xf numFmtId="0" fontId="6" fillId="49" borderId="81" xfId="0" applyFont="1" applyFill="1" applyBorder="1" applyAlignment="1">
      <alignment horizontal="left" vertical="center"/>
    </xf>
    <xf numFmtId="0" fontId="6" fillId="49" borderId="77" xfId="0" applyFont="1" applyFill="1" applyBorder="1" applyAlignment="1">
      <alignment horizontal="left" vertical="center"/>
    </xf>
    <xf numFmtId="0" fontId="6" fillId="49" borderId="116" xfId="0" applyFont="1" applyFill="1" applyBorder="1" applyAlignment="1">
      <alignment horizontal="left" vertical="center"/>
    </xf>
    <xf numFmtId="0" fontId="6" fillId="49" borderId="39" xfId="0" applyFont="1" applyFill="1" applyBorder="1" applyAlignment="1">
      <alignment horizontal="left" vertical="center"/>
    </xf>
    <xf numFmtId="0" fontId="6" fillId="49" borderId="112" xfId="0" applyFont="1" applyFill="1" applyBorder="1" applyAlignment="1">
      <alignment horizontal="left" vertical="center" wrapText="1"/>
    </xf>
    <xf numFmtId="0" fontId="6" fillId="49" borderId="0" xfId="0" applyFont="1" applyFill="1" applyAlignment="1">
      <alignment horizontal="left" vertical="center" wrapText="1"/>
    </xf>
    <xf numFmtId="0" fontId="6" fillId="49" borderId="116" xfId="0" applyFont="1" applyFill="1" applyBorder="1" applyAlignment="1">
      <alignment horizontal="left" vertical="center" wrapText="1"/>
    </xf>
    <xf numFmtId="0" fontId="6" fillId="49" borderId="113" xfId="0" applyFont="1" applyFill="1" applyBorder="1" applyAlignment="1">
      <alignment vertical="center" wrapText="1"/>
    </xf>
    <xf numFmtId="0" fontId="6" fillId="49" borderId="117" xfId="0" applyFont="1" applyFill="1" applyBorder="1" applyAlignment="1">
      <alignment vertical="center" wrapText="1"/>
    </xf>
    <xf numFmtId="0" fontId="12" fillId="0" borderId="115" xfId="0" applyFont="1" applyBorder="1" applyAlignment="1">
      <alignment horizontal="left" vertical="center" wrapText="1"/>
    </xf>
    <xf numFmtId="0" fontId="12" fillId="0" borderId="20" xfId="0" applyFont="1" applyBorder="1" applyAlignment="1">
      <alignment horizontal="left" vertical="center" wrapText="1"/>
    </xf>
    <xf numFmtId="0" fontId="12" fillId="0" borderId="117" xfId="0" applyFont="1" applyBorder="1" applyAlignment="1">
      <alignment horizontal="left" vertical="center" wrapText="1"/>
    </xf>
    <xf numFmtId="0" fontId="12" fillId="49" borderId="112" xfId="0" applyFont="1" applyFill="1" applyBorder="1" applyAlignment="1">
      <alignment horizontal="left" vertical="center" wrapText="1"/>
    </xf>
    <xf numFmtId="0" fontId="12" fillId="0" borderId="41" xfId="0" applyFont="1" applyBorder="1" applyAlignment="1">
      <alignment horizontal="left" vertical="center" wrapText="1"/>
    </xf>
    <xf numFmtId="175" fontId="6" fillId="0" borderId="115" xfId="1" applyNumberFormat="1" applyFont="1" applyBorder="1" applyAlignment="1">
      <alignment horizontal="left" vertical="center" wrapText="1"/>
    </xf>
    <xf numFmtId="0" fontId="6" fillId="0" borderId="115" xfId="0" applyFont="1" applyBorder="1" applyAlignment="1">
      <alignment horizontal="left" vertical="center"/>
    </xf>
    <xf numFmtId="0" fontId="6" fillId="0" borderId="20" xfId="0" applyFont="1" applyBorder="1" applyAlignment="1">
      <alignment horizontal="left" vertical="center"/>
    </xf>
    <xf numFmtId="0" fontId="6" fillId="0" borderId="141" xfId="0" applyFont="1" applyBorder="1" applyAlignment="1">
      <alignment horizontal="left" vertical="center"/>
    </xf>
    <xf numFmtId="0" fontId="6" fillId="0" borderId="22" xfId="0" applyFont="1" applyBorder="1" applyAlignment="1">
      <alignment horizontal="left" vertical="center"/>
    </xf>
    <xf numFmtId="0" fontId="6" fillId="0" borderId="176" xfId="0" applyFont="1" applyBorder="1" applyAlignment="1">
      <alignment horizontal="left" vertical="center" wrapText="1"/>
    </xf>
    <xf numFmtId="0" fontId="6" fillId="0" borderId="140" xfId="0" applyFont="1" applyBorder="1" applyAlignment="1">
      <alignment horizontal="left" vertical="center" wrapText="1"/>
    </xf>
    <xf numFmtId="0" fontId="6" fillId="0" borderId="98" xfId="0" applyFont="1" applyBorder="1" applyAlignment="1">
      <alignment horizontal="left" vertical="center" wrapText="1"/>
    </xf>
    <xf numFmtId="0" fontId="6" fillId="0" borderId="74" xfId="0" applyFont="1" applyBorder="1" applyAlignment="1">
      <alignment horizontal="left" vertical="center" wrapText="1"/>
    </xf>
    <xf numFmtId="0" fontId="6" fillId="0" borderId="139" xfId="0" applyFont="1" applyBorder="1" applyAlignment="1">
      <alignment horizontal="left" vertical="center" wrapText="1"/>
    </xf>
    <xf numFmtId="0" fontId="12" fillId="0" borderId="139" xfId="0" applyFont="1" applyBorder="1" applyAlignment="1">
      <alignment horizontal="left" vertical="center" wrapText="1"/>
    </xf>
    <xf numFmtId="0" fontId="12" fillId="0" borderId="176" xfId="0" applyFont="1" applyBorder="1" applyAlignment="1">
      <alignment horizontal="left" vertical="center" wrapText="1"/>
    </xf>
    <xf numFmtId="0" fontId="12" fillId="0" borderId="149" xfId="0" applyFont="1" applyBorder="1" applyAlignment="1">
      <alignment horizontal="left" vertical="center" wrapText="1"/>
    </xf>
    <xf numFmtId="0" fontId="12" fillId="0" borderId="141" xfId="0" applyFont="1" applyBorder="1" applyAlignment="1">
      <alignment horizontal="left" vertical="center" wrapText="1"/>
    </xf>
    <xf numFmtId="0" fontId="12" fillId="0" borderId="74" xfId="0" applyFont="1" applyBorder="1" applyAlignment="1">
      <alignment horizontal="left" vertical="center" wrapText="1"/>
    </xf>
    <xf numFmtId="0" fontId="12" fillId="0" borderId="34" xfId="0" applyFont="1" applyBorder="1" applyAlignment="1">
      <alignment horizontal="left" vertical="center" wrapText="1"/>
    </xf>
    <xf numFmtId="0" fontId="6" fillId="0" borderId="176" xfId="0" applyFont="1" applyBorder="1" applyAlignment="1">
      <alignment horizontal="left" vertical="top" wrapText="1"/>
    </xf>
    <xf numFmtId="0" fontId="6" fillId="0" borderId="113" xfId="0" applyFont="1" applyBorder="1" applyAlignment="1">
      <alignment horizontal="left" vertical="top" wrapText="1"/>
    </xf>
    <xf numFmtId="3" fontId="12" fillId="0" borderId="35" xfId="0" applyNumberFormat="1" applyFont="1" applyBorder="1" applyAlignment="1">
      <alignment horizontal="center" vertical="center"/>
    </xf>
    <xf numFmtId="2" fontId="12" fillId="0" borderId="10" xfId="0" applyNumberFormat="1" applyFont="1" applyBorder="1" applyAlignment="1">
      <alignment horizontal="left" vertical="center"/>
    </xf>
    <xf numFmtId="0" fontId="16" fillId="2" borderId="40" xfId="0" applyFont="1" applyFill="1" applyBorder="1" applyAlignment="1">
      <alignment horizontal="center" vertical="center" wrapText="1"/>
    </xf>
    <xf numFmtId="0" fontId="16" fillId="2" borderId="75" xfId="0" applyFont="1" applyFill="1" applyBorder="1" applyAlignment="1">
      <alignment horizontal="center" vertical="center" wrapText="1"/>
    </xf>
    <xf numFmtId="0" fontId="16" fillId="2" borderId="13" xfId="0" applyFont="1" applyFill="1" applyBorder="1" applyAlignment="1">
      <alignment horizontal="left" vertical="center" wrapText="1"/>
    </xf>
    <xf numFmtId="2" fontId="12" fillId="0" borderId="33" xfId="0" applyNumberFormat="1" applyFont="1" applyBorder="1" applyAlignment="1">
      <alignment horizontal="left" vertical="center"/>
    </xf>
    <xf numFmtId="2" fontId="12" fillId="0" borderId="2" xfId="0" applyNumberFormat="1" applyFont="1" applyBorder="1" applyAlignment="1">
      <alignment horizontal="right" vertical="top"/>
    </xf>
    <xf numFmtId="2" fontId="12" fillId="0" borderId="33" xfId="0" applyNumberFormat="1" applyFont="1" applyBorder="1" applyAlignment="1">
      <alignment horizontal="center" vertical="center"/>
    </xf>
    <xf numFmtId="3" fontId="12" fillId="0" borderId="71" xfId="0" applyNumberFormat="1" applyFont="1" applyBorder="1" applyAlignment="1">
      <alignment horizontal="center" vertical="center"/>
    </xf>
    <xf numFmtId="0" fontId="16" fillId="2" borderId="26" xfId="0" applyFont="1" applyFill="1" applyBorder="1" applyAlignment="1">
      <alignment horizontal="center" vertical="center" wrapText="1"/>
    </xf>
    <xf numFmtId="3" fontId="12" fillId="0" borderId="36" xfId="0" applyNumberFormat="1" applyFont="1" applyBorder="1" applyAlignment="1">
      <alignment horizontal="center" vertical="center"/>
    </xf>
    <xf numFmtId="170" fontId="12" fillId="0" borderId="36" xfId="0" applyNumberFormat="1" applyFont="1" applyBorder="1" applyAlignment="1">
      <alignment horizontal="center" vertical="center"/>
    </xf>
    <xf numFmtId="2" fontId="12" fillId="0" borderId="36" xfId="0" applyNumberFormat="1" applyFont="1" applyBorder="1" applyAlignment="1">
      <alignment horizontal="center" vertical="center"/>
    </xf>
    <xf numFmtId="0" fontId="12" fillId="0" borderId="36" xfId="0" applyFont="1" applyBorder="1" applyAlignment="1">
      <alignment horizontal="center" vertical="center"/>
    </xf>
    <xf numFmtId="2" fontId="13" fillId="0" borderId="90" xfId="0" applyNumberFormat="1" applyFont="1" applyBorder="1" applyAlignment="1">
      <alignment horizontal="left" vertical="center"/>
    </xf>
    <xf numFmtId="2" fontId="12" fillId="0" borderId="13" xfId="0" applyNumberFormat="1" applyFont="1" applyBorder="1" applyAlignment="1">
      <alignment horizontal="left" vertical="center"/>
    </xf>
    <xf numFmtId="0" fontId="16" fillId="2" borderId="38" xfId="0" applyFont="1" applyFill="1" applyBorder="1" applyAlignment="1">
      <alignment horizontal="left" vertical="center" wrapText="1"/>
    </xf>
    <xf numFmtId="0" fontId="16" fillId="2" borderId="75" xfId="0" applyFont="1" applyFill="1" applyBorder="1" applyAlignment="1">
      <alignment horizontal="center" wrapText="1"/>
    </xf>
    <xf numFmtId="0" fontId="16" fillId="2" borderId="26" xfId="0" applyFont="1" applyFill="1" applyBorder="1" applyAlignment="1">
      <alignment horizontal="center" wrapText="1"/>
    </xf>
    <xf numFmtId="0" fontId="16" fillId="2" borderId="40" xfId="0" applyFont="1" applyFill="1" applyBorder="1" applyAlignment="1">
      <alignment horizontal="center" wrapText="1"/>
    </xf>
    <xf numFmtId="3" fontId="12" fillId="0" borderId="41" xfId="0" applyNumberFormat="1" applyFont="1" applyBorder="1" applyAlignment="1">
      <alignment horizontal="center" vertical="center"/>
    </xf>
    <xf numFmtId="3" fontId="12" fillId="0" borderId="20" xfId="0" applyNumberFormat="1" applyFont="1" applyBorder="1" applyAlignment="1">
      <alignment horizontal="left" vertical="top"/>
    </xf>
    <xf numFmtId="3" fontId="12" fillId="0" borderId="41" xfId="0" applyNumberFormat="1" applyFont="1" applyBorder="1" applyAlignment="1">
      <alignment horizontal="left" vertical="top"/>
    </xf>
    <xf numFmtId="170" fontId="12" fillId="0" borderId="41" xfId="0" applyNumberFormat="1" applyFont="1" applyBorder="1" applyAlignment="1">
      <alignment horizontal="left" vertical="top"/>
    </xf>
    <xf numFmtId="2" fontId="12" fillId="0" borderId="41" xfId="0" applyNumberFormat="1" applyFont="1" applyBorder="1" applyAlignment="1">
      <alignment horizontal="left" vertical="top"/>
    </xf>
    <xf numFmtId="0" fontId="12" fillId="0" borderId="41" xfId="0" applyFont="1" applyBorder="1" applyAlignment="1">
      <alignment horizontal="left" vertical="top"/>
    </xf>
    <xf numFmtId="9" fontId="12" fillId="0" borderId="2" xfId="0" applyNumberFormat="1" applyFont="1" applyBorder="1" applyAlignment="1">
      <alignment horizontal="center" vertical="center"/>
    </xf>
    <xf numFmtId="3" fontId="6" fillId="0" borderId="29" xfId="0" applyNumberFormat="1" applyFont="1" applyBorder="1" applyAlignment="1">
      <alignment horizontal="center" vertical="center"/>
    </xf>
    <xf numFmtId="170" fontId="6" fillId="0" borderId="29" xfId="0" applyNumberFormat="1" applyFont="1" applyBorder="1" applyAlignment="1">
      <alignment horizontal="center" vertical="center"/>
    </xf>
    <xf numFmtId="2" fontId="16" fillId="2" borderId="26" xfId="0" applyNumberFormat="1" applyFont="1" applyFill="1" applyBorder="1" applyAlignment="1">
      <alignment horizontal="center" vertical="center" wrapText="1"/>
    </xf>
    <xf numFmtId="2" fontId="16" fillId="2" borderId="12" xfId="0" applyNumberFormat="1" applyFont="1" applyFill="1" applyBorder="1" applyAlignment="1">
      <alignment horizontal="center" vertical="center" wrapText="1"/>
    </xf>
    <xf numFmtId="2" fontId="16" fillId="2" borderId="40" xfId="0" applyNumberFormat="1" applyFont="1" applyFill="1" applyBorder="1" applyAlignment="1">
      <alignment horizontal="center" vertical="center" wrapText="1"/>
    </xf>
    <xf numFmtId="0" fontId="12" fillId="0" borderId="44" xfId="0" applyFont="1" applyBorder="1" applyAlignment="1">
      <alignment horizontal="left" vertical="center"/>
    </xf>
    <xf numFmtId="2" fontId="12" fillId="0" borderId="71" xfId="0" applyNumberFormat="1" applyFont="1" applyBorder="1" applyAlignment="1">
      <alignment horizontal="left" vertical="center"/>
    </xf>
    <xf numFmtId="0" fontId="6" fillId="0" borderId="41" xfId="0" applyFont="1" applyBorder="1" applyAlignment="1">
      <alignment horizontal="center" vertical="center"/>
    </xf>
    <xf numFmtId="3" fontId="12" fillId="0" borderId="70" xfId="0" applyNumberFormat="1" applyFont="1" applyBorder="1" applyAlignment="1">
      <alignment horizontal="left" vertical="top"/>
    </xf>
    <xf numFmtId="170" fontId="12" fillId="0" borderId="32" xfId="0" applyNumberFormat="1" applyFont="1" applyBorder="1" applyAlignment="1">
      <alignment horizontal="left" vertical="top"/>
    </xf>
    <xf numFmtId="9" fontId="12" fillId="0" borderId="32" xfId="0" applyNumberFormat="1" applyFont="1" applyBorder="1" applyAlignment="1">
      <alignment horizontal="left" vertical="top"/>
    </xf>
    <xf numFmtId="2" fontId="12" fillId="0" borderId="32" xfId="0" applyNumberFormat="1" applyFont="1" applyBorder="1" applyAlignment="1">
      <alignment horizontal="left" vertical="top"/>
    </xf>
    <xf numFmtId="0" fontId="6" fillId="0" borderId="41" xfId="0" applyFont="1" applyBorder="1" applyAlignment="1">
      <alignment horizontal="left" vertical="top"/>
    </xf>
    <xf numFmtId="0" fontId="6" fillId="0" borderId="113" xfId="0" applyFont="1" applyBorder="1" applyAlignment="1">
      <alignment horizontal="left" vertical="top"/>
    </xf>
    <xf numFmtId="9" fontId="12" fillId="0" borderId="71" xfId="0" applyNumberFormat="1" applyFont="1" applyBorder="1" applyAlignment="1">
      <alignment horizontal="center" vertical="center"/>
    </xf>
    <xf numFmtId="2" fontId="16" fillId="2" borderId="142" xfId="0" applyNumberFormat="1" applyFont="1" applyFill="1" applyBorder="1" applyAlignment="1">
      <alignment horizontal="left" vertical="center" wrapText="1"/>
    </xf>
    <xf numFmtId="0" fontId="12" fillId="0" borderId="29" xfId="0" applyFont="1" applyBorder="1" applyAlignment="1">
      <alignment horizontal="center" vertical="center"/>
    </xf>
    <xf numFmtId="9" fontId="12" fillId="0" borderId="29" xfId="0" applyNumberFormat="1" applyFont="1" applyBorder="1" applyAlignment="1">
      <alignment horizontal="center" vertical="center"/>
    </xf>
    <xf numFmtId="2" fontId="12" fillId="0" borderId="29" xfId="0" applyNumberFormat="1" applyFont="1" applyBorder="1" applyAlignment="1">
      <alignment horizontal="center" vertical="center"/>
    </xf>
    <xf numFmtId="9" fontId="16" fillId="2" borderId="12" xfId="0" applyNumberFormat="1" applyFont="1" applyFill="1" applyBorder="1" applyAlignment="1">
      <alignment horizontal="center" vertical="center" wrapText="1"/>
    </xf>
    <xf numFmtId="0" fontId="12" fillId="0" borderId="70" xfId="0" applyFont="1" applyBorder="1" applyAlignment="1">
      <alignment horizontal="center" vertical="center"/>
    </xf>
    <xf numFmtId="2" fontId="12" fillId="0" borderId="0" xfId="0" applyNumberFormat="1" applyFont="1" applyAlignment="1">
      <alignment horizontal="left" vertical="center"/>
    </xf>
    <xf numFmtId="2" fontId="16" fillId="2" borderId="38" xfId="0" applyNumberFormat="1" applyFont="1" applyFill="1" applyBorder="1" applyAlignment="1">
      <alignment horizontal="left" vertical="center" wrapText="1"/>
    </xf>
    <xf numFmtId="0" fontId="10" fillId="0" borderId="29" xfId="0" applyFont="1" applyBorder="1" applyAlignment="1">
      <alignment horizontal="left" vertical="center"/>
    </xf>
    <xf numFmtId="2" fontId="16" fillId="2" borderId="13" xfId="0" applyNumberFormat="1" applyFont="1" applyFill="1" applyBorder="1" applyAlignment="1">
      <alignment horizontal="left" vertical="center" wrapText="1"/>
    </xf>
    <xf numFmtId="0" fontId="10" fillId="0" borderId="83" xfId="0" applyFont="1" applyBorder="1" applyAlignment="1">
      <alignment horizontal="center" vertical="center"/>
    </xf>
    <xf numFmtId="2" fontId="16" fillId="2" borderId="78" xfId="0" applyNumberFormat="1" applyFont="1" applyFill="1" applyBorder="1" applyAlignment="1">
      <alignment horizontal="center" vertical="center" wrapText="1"/>
    </xf>
    <xf numFmtId="172" fontId="6" fillId="3" borderId="69" xfId="1" applyNumberFormat="1" applyFont="1" applyFill="1" applyBorder="1" applyAlignment="1">
      <alignment horizontal="left" vertical="center" wrapText="1"/>
    </xf>
    <xf numFmtId="0" fontId="6" fillId="3" borderId="0" xfId="0" applyFont="1" applyFill="1" applyAlignment="1">
      <alignment horizontal="left" vertical="center"/>
    </xf>
    <xf numFmtId="0" fontId="6" fillId="3" borderId="176" xfId="0" applyFont="1" applyFill="1" applyBorder="1" applyAlignment="1">
      <alignment horizontal="left" vertical="center"/>
    </xf>
    <xf numFmtId="0" fontId="6" fillId="3" borderId="98" xfId="0" applyFont="1" applyFill="1" applyBorder="1" applyAlignment="1">
      <alignment horizontal="left" vertical="center"/>
    </xf>
    <xf numFmtId="0" fontId="6" fillId="3" borderId="22" xfId="0" applyFont="1" applyFill="1" applyBorder="1" applyAlignment="1">
      <alignment horizontal="left" vertical="center"/>
    </xf>
    <xf numFmtId="0" fontId="6" fillId="3" borderId="141" xfId="0" applyFont="1" applyFill="1" applyBorder="1" applyAlignment="1">
      <alignment horizontal="left" vertical="center"/>
    </xf>
    <xf numFmtId="0" fontId="6" fillId="3" borderId="140" xfId="0" applyFont="1" applyFill="1" applyBorder="1" applyAlignment="1">
      <alignment horizontal="left" vertical="center"/>
    </xf>
    <xf numFmtId="0" fontId="6" fillId="3" borderId="149" xfId="0" applyFont="1" applyFill="1" applyBorder="1" applyAlignment="1">
      <alignment horizontal="left" vertical="center"/>
    </xf>
    <xf numFmtId="0" fontId="6" fillId="3" borderId="112" xfId="0" applyFont="1" applyFill="1" applyBorder="1" applyAlignment="1">
      <alignment horizontal="left" vertical="center"/>
    </xf>
    <xf numFmtId="0" fontId="6" fillId="3" borderId="116" xfId="0" applyFont="1" applyFill="1" applyBorder="1" applyAlignment="1">
      <alignment horizontal="left" vertical="center"/>
    </xf>
    <xf numFmtId="0" fontId="6" fillId="3" borderId="76" xfId="0" applyFont="1" applyFill="1" applyBorder="1" applyAlignment="1">
      <alignment horizontal="left" vertical="center"/>
    </xf>
    <xf numFmtId="0" fontId="19" fillId="0" borderId="0" xfId="0" applyFont="1" applyAlignment="1">
      <alignment horizontal="center" wrapText="1"/>
    </xf>
    <xf numFmtId="0" fontId="42" fillId="0" borderId="0" xfId="7" applyAlignment="1">
      <alignment horizontal="center"/>
    </xf>
    <xf numFmtId="0" fontId="51" fillId="0" borderId="0" xfId="0" applyFont="1" applyAlignment="1">
      <alignment horizontal="center" wrapText="1"/>
    </xf>
    <xf numFmtId="0" fontId="6" fillId="0" borderId="0" xfId="7" applyFont="1" applyAlignment="1">
      <alignment horizontal="center"/>
    </xf>
    <xf numFmtId="0" fontId="43" fillId="0" borderId="0" xfId="7" applyFont="1" applyAlignment="1">
      <alignment horizontal="center"/>
    </xf>
    <xf numFmtId="0" fontId="43" fillId="0" borderId="140" xfId="7" applyFont="1" applyBorder="1" applyAlignment="1">
      <alignment horizontal="center" vertical="top"/>
    </xf>
    <xf numFmtId="3" fontId="42" fillId="0" borderId="0" xfId="7" applyNumberFormat="1" applyAlignment="1">
      <alignment horizontal="center"/>
    </xf>
    <xf numFmtId="0" fontId="43" fillId="0" borderId="68" xfId="7" applyFont="1" applyBorder="1" applyAlignment="1">
      <alignment horizontal="center" vertical="top"/>
    </xf>
    <xf numFmtId="0" fontId="43" fillId="0" borderId="5" xfId="7" applyFont="1" applyBorder="1" applyAlignment="1">
      <alignment horizontal="center" vertical="top"/>
    </xf>
    <xf numFmtId="0" fontId="43" fillId="0" borderId="76" xfId="7" applyFont="1" applyBorder="1" applyAlignment="1">
      <alignment horizontal="center" vertical="top"/>
    </xf>
    <xf numFmtId="0" fontId="43" fillId="0" borderId="7" xfId="7" applyFont="1" applyBorder="1" applyAlignment="1">
      <alignment horizontal="center" vertical="top"/>
    </xf>
    <xf numFmtId="0" fontId="43" fillId="0" borderId="6" xfId="7" applyFont="1" applyBorder="1" applyAlignment="1">
      <alignment horizontal="center" vertical="top"/>
    </xf>
    <xf numFmtId="0" fontId="42" fillId="0" borderId="0" xfId="7" applyAlignment="1">
      <alignment horizontal="left"/>
    </xf>
    <xf numFmtId="0" fontId="43" fillId="0" borderId="0" xfId="7" applyFont="1" applyAlignment="1">
      <alignment horizontal="left"/>
    </xf>
    <xf numFmtId="0" fontId="21" fillId="50" borderId="69" xfId="0" applyFont="1" applyFill="1" applyBorder="1" applyAlignment="1">
      <alignment wrapText="1"/>
    </xf>
    <xf numFmtId="0" fontId="21" fillId="50" borderId="69" xfId="0" applyFont="1" applyFill="1" applyBorder="1"/>
    <xf numFmtId="0" fontId="21" fillId="50" borderId="17" xfId="0" applyFont="1" applyFill="1" applyBorder="1"/>
    <xf numFmtId="0" fontId="21" fillId="50" borderId="141" xfId="0" applyFont="1" applyFill="1" applyBorder="1"/>
    <xf numFmtId="0" fontId="21" fillId="50" borderId="10" xfId="0" applyFont="1" applyFill="1" applyBorder="1" applyAlignment="1">
      <alignment wrapText="1"/>
    </xf>
    <xf numFmtId="0" fontId="21" fillId="50" borderId="139" xfId="0" applyFont="1" applyFill="1" applyBorder="1"/>
    <xf numFmtId="0" fontId="6" fillId="3" borderId="69" xfId="0" applyFont="1" applyFill="1" applyBorder="1" applyAlignment="1">
      <alignment horizontal="left" vertical="center" wrapText="1"/>
    </xf>
    <xf numFmtId="0" fontId="6" fillId="3" borderId="141" xfId="0" applyFont="1" applyFill="1" applyBorder="1" applyAlignment="1">
      <alignment horizontal="left" vertical="center" wrapText="1"/>
    </xf>
    <xf numFmtId="0" fontId="6" fillId="3" borderId="116" xfId="0" applyFont="1" applyFill="1" applyBorder="1" applyAlignment="1">
      <alignment horizontal="left" vertical="center" wrapText="1"/>
    </xf>
    <xf numFmtId="2" fontId="6" fillId="3" borderId="176" xfId="0" applyNumberFormat="1" applyFont="1" applyFill="1" applyBorder="1" applyAlignment="1">
      <alignment horizontal="left" vertical="center" wrapText="1"/>
    </xf>
    <xf numFmtId="0" fontId="6" fillId="3" borderId="176" xfId="0" applyFont="1" applyFill="1" applyBorder="1" applyAlignment="1">
      <alignment horizontal="left" vertical="center" wrapText="1"/>
    </xf>
    <xf numFmtId="2" fontId="6" fillId="3" borderId="141" xfId="0" applyNumberFormat="1" applyFont="1" applyFill="1" applyBorder="1" applyAlignment="1">
      <alignment horizontal="left" vertical="center" wrapText="1"/>
    </xf>
    <xf numFmtId="172" fontId="6" fillId="3" borderId="74" xfId="1" applyNumberFormat="1" applyFont="1" applyFill="1" applyBorder="1" applyAlignment="1">
      <alignment horizontal="left" vertical="center" wrapText="1"/>
    </xf>
    <xf numFmtId="0" fontId="70" fillId="0" borderId="115" xfId="0" applyFont="1" applyBorder="1" applyAlignment="1">
      <alignment wrapText="1"/>
    </xf>
    <xf numFmtId="0" fontId="70" fillId="0" borderId="41" xfId="0" applyFont="1" applyBorder="1" applyAlignment="1">
      <alignment wrapText="1"/>
    </xf>
    <xf numFmtId="0" fontId="12" fillId="0" borderId="140" xfId="0" applyFont="1" applyBorder="1" applyAlignment="1">
      <alignment horizontal="left" vertical="center" wrapText="1"/>
    </xf>
    <xf numFmtId="0" fontId="12" fillId="0" borderId="76" xfId="0" applyFont="1" applyBorder="1" applyAlignment="1">
      <alignment horizontal="left" vertical="center" wrapText="1"/>
    </xf>
    <xf numFmtId="0" fontId="70" fillId="0" borderId="117" xfId="0" applyFont="1" applyBorder="1" applyAlignment="1">
      <alignment wrapText="1"/>
    </xf>
    <xf numFmtId="0" fontId="17" fillId="0" borderId="0" xfId="0" applyFont="1" applyAlignment="1">
      <alignment horizontal="left" wrapText="1"/>
    </xf>
    <xf numFmtId="0" fontId="6" fillId="0" borderId="41" xfId="0" applyFont="1" applyBorder="1"/>
    <xf numFmtId="0" fontId="71" fillId="0" borderId="0" xfId="0" applyFont="1" applyAlignment="1">
      <alignment horizontal="left" vertical="center"/>
    </xf>
    <xf numFmtId="0" fontId="0" fillId="0" borderId="39" xfId="0" applyBorder="1"/>
    <xf numFmtId="0" fontId="45" fillId="0" borderId="29" xfId="7" applyFont="1" applyBorder="1" applyAlignment="1">
      <alignment vertical="center"/>
    </xf>
    <xf numFmtId="0" fontId="6" fillId="49" borderId="29" xfId="0" applyFont="1" applyFill="1" applyBorder="1"/>
    <xf numFmtId="0" fontId="6" fillId="49" borderId="31" xfId="0" applyFont="1" applyFill="1" applyBorder="1"/>
    <xf numFmtId="0" fontId="6" fillId="49" borderId="36" xfId="0" applyFont="1" applyFill="1" applyBorder="1" applyAlignment="1">
      <alignment horizontal="center" vertical="center" wrapText="1"/>
    </xf>
    <xf numFmtId="0" fontId="6" fillId="49" borderId="37" xfId="0" applyFont="1" applyFill="1" applyBorder="1" applyAlignment="1">
      <alignment horizontal="center" vertical="center" wrapText="1"/>
    </xf>
    <xf numFmtId="0" fontId="6" fillId="3" borderId="147" xfId="0" applyFont="1" applyFill="1" applyBorder="1" applyAlignment="1">
      <alignment horizontal="left" vertical="center" wrapText="1"/>
    </xf>
    <xf numFmtId="0" fontId="6" fillId="49" borderId="39" xfId="0" applyFont="1" applyFill="1" applyBorder="1" applyAlignment="1">
      <alignment vertical="center" wrapText="1"/>
    </xf>
    <xf numFmtId="0" fontId="6" fillId="49" borderId="0" xfId="0" applyFont="1" applyFill="1" applyAlignment="1">
      <alignment vertical="center" wrapText="1"/>
    </xf>
    <xf numFmtId="0" fontId="6" fillId="49" borderId="112" xfId="0" applyFont="1" applyFill="1" applyBorder="1" applyAlignment="1">
      <alignment vertical="center" wrapText="1"/>
    </xf>
    <xf numFmtId="0" fontId="7" fillId="0" borderId="112" xfId="0" applyFont="1" applyBorder="1" applyAlignment="1">
      <alignment horizontal="center" vertical="center" wrapText="1"/>
    </xf>
    <xf numFmtId="0" fontId="6" fillId="49" borderId="21" xfId="0" applyFont="1" applyFill="1" applyBorder="1" applyAlignment="1">
      <alignment horizontal="left" vertical="center" wrapText="1"/>
    </xf>
    <xf numFmtId="0" fontId="6" fillId="49" borderId="112" xfId="0" applyFont="1" applyFill="1" applyBorder="1"/>
    <xf numFmtId="0" fontId="6" fillId="49" borderId="149" xfId="0" applyFont="1" applyFill="1" applyBorder="1"/>
    <xf numFmtId="0" fontId="19" fillId="0" borderId="0" xfId="0" applyFont="1" applyAlignment="1">
      <alignment horizontal="left" vertical="center" wrapText="1"/>
    </xf>
    <xf numFmtId="0" fontId="17" fillId="2" borderId="110" xfId="0" applyFont="1" applyFill="1" applyBorder="1" applyAlignment="1">
      <alignment horizontal="center" vertical="center"/>
    </xf>
    <xf numFmtId="0" fontId="10" fillId="0" borderId="29" xfId="0" applyFont="1" applyBorder="1" applyAlignment="1">
      <alignment horizontal="center" vertical="center"/>
    </xf>
    <xf numFmtId="9" fontId="6" fillId="0" borderId="143" xfId="0" applyNumberFormat="1" applyFont="1" applyBorder="1" applyAlignment="1">
      <alignment horizontal="center" vertical="center" wrapText="1"/>
    </xf>
    <xf numFmtId="9" fontId="6" fillId="0" borderId="143" xfId="0" applyNumberFormat="1" applyFont="1" applyBorder="1" applyAlignment="1">
      <alignment horizontal="center" vertical="center"/>
    </xf>
    <xf numFmtId="9" fontId="6" fillId="0" borderId="90" xfId="0" applyNumberFormat="1" applyFont="1" applyBorder="1" applyAlignment="1">
      <alignment horizontal="center" vertical="center" wrapText="1"/>
    </xf>
    <xf numFmtId="9" fontId="6" fillId="0" borderId="66" xfId="0" applyNumberFormat="1" applyFont="1" applyBorder="1" applyAlignment="1">
      <alignment horizontal="center" vertical="center" wrapText="1"/>
    </xf>
    <xf numFmtId="9" fontId="6" fillId="0" borderId="66" xfId="0" applyNumberFormat="1" applyFont="1" applyBorder="1" applyAlignment="1">
      <alignment horizontal="center" vertical="center"/>
    </xf>
    <xf numFmtId="9" fontId="6" fillId="0" borderId="27" xfId="0" applyNumberFormat="1" applyFont="1" applyBorder="1" applyAlignment="1">
      <alignment horizontal="center" vertical="center" wrapText="1"/>
    </xf>
    <xf numFmtId="0" fontId="49" fillId="0" borderId="22" xfId="0" applyFont="1" applyBorder="1" applyAlignment="1">
      <alignment horizontal="center" vertical="center" wrapText="1"/>
    </xf>
    <xf numFmtId="0" fontId="49" fillId="0" borderId="22" xfId="0" applyFont="1" applyBorder="1" applyAlignment="1">
      <alignment horizontal="left" vertical="center" wrapText="1"/>
    </xf>
    <xf numFmtId="0" fontId="51" fillId="0" borderId="0" xfId="0" applyFont="1" applyAlignment="1">
      <alignment horizontal="left" vertical="center" wrapText="1"/>
    </xf>
    <xf numFmtId="0" fontId="6" fillId="0" borderId="117" xfId="0" applyFont="1" applyBorder="1"/>
    <xf numFmtId="171" fontId="10" fillId="0" borderId="18" xfId="2" applyNumberFormat="1" applyFont="1" applyFill="1" applyBorder="1" applyAlignment="1">
      <alignment horizontal="center" vertical="center"/>
    </xf>
    <xf numFmtId="171" fontId="9" fillId="0" borderId="18" xfId="2" applyNumberFormat="1" applyFont="1" applyFill="1" applyBorder="1" applyAlignment="1">
      <alignment horizontal="center" vertical="center"/>
    </xf>
    <xf numFmtId="171" fontId="10" fillId="0" borderId="73" xfId="2" applyNumberFormat="1" applyFont="1" applyFill="1" applyBorder="1" applyAlignment="1">
      <alignment horizontal="center" vertical="center"/>
    </xf>
    <xf numFmtId="171" fontId="10" fillId="4" borderId="70" xfId="2" applyNumberFormat="1" applyFont="1" applyFill="1" applyBorder="1" applyAlignment="1">
      <alignment horizontal="center" vertical="center"/>
    </xf>
    <xf numFmtId="3" fontId="6" fillId="3" borderId="1" xfId="0" applyNumberFormat="1" applyFont="1" applyFill="1" applyBorder="1" applyAlignment="1">
      <alignment horizontal="center" vertical="center"/>
    </xf>
    <xf numFmtId="171" fontId="6" fillId="3" borderId="1" xfId="2" applyNumberFormat="1" applyFont="1" applyFill="1" applyBorder="1" applyAlignment="1">
      <alignment horizontal="center" vertical="center"/>
    </xf>
    <xf numFmtId="171" fontId="6" fillId="3" borderId="70" xfId="2" applyNumberFormat="1" applyFont="1" applyFill="1" applyBorder="1" applyAlignment="1">
      <alignment horizontal="center" vertical="center"/>
    </xf>
    <xf numFmtId="171" fontId="6" fillId="3" borderId="32" xfId="2" applyNumberFormat="1" applyFont="1" applyFill="1" applyBorder="1" applyAlignment="1">
      <alignment horizontal="center" vertical="center"/>
    </xf>
    <xf numFmtId="3" fontId="43" fillId="0" borderId="57" xfId="7" applyNumberFormat="1" applyFont="1" applyBorder="1" applyAlignment="1">
      <alignment horizontal="center" vertical="top"/>
    </xf>
    <xf numFmtId="0" fontId="43" fillId="0" borderId="150" xfId="7" applyFont="1" applyBorder="1" applyAlignment="1">
      <alignment horizontal="center" vertical="top"/>
    </xf>
    <xf numFmtId="0" fontId="43" fillId="0" borderId="161" xfId="7" applyFont="1" applyBorder="1" applyAlignment="1">
      <alignment horizontal="center" vertical="top"/>
    </xf>
    <xf numFmtId="171" fontId="30" fillId="0" borderId="0" xfId="0" applyNumberFormat="1" applyFont="1"/>
    <xf numFmtId="9" fontId="30" fillId="0" borderId="0" xfId="2" applyFont="1" applyAlignment="1">
      <alignment wrapText="1"/>
    </xf>
    <xf numFmtId="171" fontId="30" fillId="0" borderId="0" xfId="2" applyNumberFormat="1" applyFont="1" applyAlignment="1">
      <alignment wrapText="1"/>
    </xf>
    <xf numFmtId="0" fontId="18" fillId="0" borderId="0" xfId="0" applyFont="1" applyAlignment="1">
      <alignment horizontal="left"/>
    </xf>
    <xf numFmtId="0" fontId="10" fillId="0" borderId="0" xfId="0" applyFont="1" applyAlignment="1">
      <alignment horizontal="left" wrapText="1"/>
    </xf>
    <xf numFmtId="0" fontId="0" fillId="0" borderId="0" xfId="0" applyAlignment="1">
      <alignment horizontal="center" vertical="center"/>
    </xf>
    <xf numFmtId="0" fontId="0" fillId="0" borderId="0" xfId="0" applyAlignment="1">
      <alignment horizontal="left" vertical="center" wrapText="1"/>
    </xf>
    <xf numFmtId="176" fontId="40" fillId="48" borderId="169" xfId="7" applyNumberFormat="1" applyFont="1" applyFill="1" applyBorder="1" applyAlignment="1">
      <alignment horizontal="center" vertical="top"/>
    </xf>
    <xf numFmtId="176" fontId="40" fillId="48" borderId="170" xfId="7" applyNumberFormat="1" applyFont="1" applyFill="1" applyBorder="1" applyAlignment="1">
      <alignment horizontal="center" vertical="top"/>
    </xf>
    <xf numFmtId="176" fontId="40" fillId="48" borderId="164" xfId="7" applyNumberFormat="1" applyFont="1" applyFill="1" applyBorder="1" applyAlignment="1">
      <alignment horizontal="center" vertical="top"/>
    </xf>
    <xf numFmtId="176" fontId="46" fillId="47" borderId="143" xfId="7" applyNumberFormat="1" applyFont="1" applyFill="1" applyBorder="1" applyAlignment="1">
      <alignment horizontal="center" vertical="top"/>
    </xf>
    <xf numFmtId="176" fontId="46" fillId="47" borderId="144" xfId="7" applyNumberFormat="1" applyFont="1" applyFill="1" applyBorder="1" applyAlignment="1">
      <alignment horizontal="center" vertical="top"/>
    </xf>
    <xf numFmtId="0" fontId="46" fillId="48" borderId="19" xfId="7" applyFont="1" applyFill="1" applyBorder="1" applyAlignment="1">
      <alignment horizontal="left" vertical="top"/>
    </xf>
    <xf numFmtId="0" fontId="43" fillId="47" borderId="147" xfId="7" applyFont="1" applyFill="1" applyBorder="1" applyAlignment="1">
      <alignment horizontal="left" vertical="top"/>
    </xf>
    <xf numFmtId="0" fontId="43" fillId="47" borderId="34" xfId="7" applyFont="1" applyFill="1" applyBorder="1" applyAlignment="1">
      <alignment horizontal="left" vertical="top"/>
    </xf>
    <xf numFmtId="0" fontId="43" fillId="47" borderId="22" xfId="7" applyFont="1" applyFill="1" applyBorder="1" applyAlignment="1">
      <alignment horizontal="left" vertical="top"/>
    </xf>
    <xf numFmtId="3" fontId="43" fillId="0" borderId="161" xfId="7" applyNumberFormat="1" applyFont="1" applyBorder="1" applyAlignment="1">
      <alignment horizontal="center" vertical="top"/>
    </xf>
    <xf numFmtId="0" fontId="43" fillId="0" borderId="29" xfId="7" applyFont="1" applyBorder="1" applyAlignment="1">
      <alignment horizontal="center"/>
    </xf>
    <xf numFmtId="0" fontId="6" fillId="0" borderId="76" xfId="0" applyFont="1" applyBorder="1" applyAlignment="1">
      <alignment vertical="center" wrapText="1"/>
    </xf>
    <xf numFmtId="0" fontId="6" fillId="0" borderId="74" xfId="0" applyFont="1" applyBorder="1" applyAlignment="1">
      <alignment vertical="center" wrapText="1"/>
    </xf>
    <xf numFmtId="0" fontId="6" fillId="0" borderId="69" xfId="0" applyFont="1" applyBorder="1" applyAlignment="1">
      <alignment vertical="center" wrapText="1"/>
    </xf>
    <xf numFmtId="0" fontId="6" fillId="0" borderId="72" xfId="0" applyFont="1" applyBorder="1" applyAlignment="1">
      <alignment vertical="center" wrapText="1"/>
    </xf>
    <xf numFmtId="0" fontId="43" fillId="47" borderId="98" xfId="7" applyFont="1" applyFill="1" applyBorder="1" applyAlignment="1">
      <alignment horizontal="left" vertical="top"/>
    </xf>
    <xf numFmtId="3" fontId="43" fillId="0" borderId="28" xfId="7" applyNumberFormat="1" applyFont="1" applyBorder="1" applyAlignment="1">
      <alignment horizontal="center" vertical="top"/>
    </xf>
    <xf numFmtId="0" fontId="6" fillId="0" borderId="0" xfId="7" applyFont="1"/>
    <xf numFmtId="0" fontId="72" fillId="0" borderId="0" xfId="0" applyFont="1" applyAlignment="1">
      <alignment horizontal="left" vertical="center" wrapText="1"/>
    </xf>
    <xf numFmtId="0" fontId="6" fillId="0" borderId="29" xfId="0" applyFont="1" applyBorder="1"/>
    <xf numFmtId="0" fontId="45" fillId="0" borderId="0" xfId="7" applyFont="1" applyAlignment="1">
      <alignment vertical="center"/>
    </xf>
    <xf numFmtId="3" fontId="43" fillId="0" borderId="0" xfId="7" applyNumberFormat="1" applyFont="1" applyAlignment="1">
      <alignment horizontal="center" vertical="top"/>
    </xf>
    <xf numFmtId="0" fontId="43" fillId="0" borderId="28" xfId="7" applyFont="1" applyBorder="1" applyAlignment="1">
      <alignment horizontal="center" vertical="top"/>
    </xf>
    <xf numFmtId="176" fontId="40" fillId="48" borderId="167" xfId="7" applyNumberFormat="1" applyFont="1" applyFill="1" applyBorder="1" applyAlignment="1">
      <alignment horizontal="center" vertical="top"/>
    </xf>
    <xf numFmtId="176" fontId="40" fillId="48" borderId="206" xfId="7" applyNumberFormat="1" applyFont="1" applyFill="1" applyBorder="1" applyAlignment="1">
      <alignment horizontal="center" vertical="top"/>
    </xf>
    <xf numFmtId="176" fontId="40" fillId="48" borderId="207" xfId="7" applyNumberFormat="1" applyFont="1" applyFill="1" applyBorder="1" applyAlignment="1">
      <alignment horizontal="center" vertical="top"/>
    </xf>
    <xf numFmtId="176" fontId="40" fillId="48" borderId="208" xfId="7" applyNumberFormat="1" applyFont="1" applyFill="1" applyBorder="1" applyAlignment="1">
      <alignment horizontal="center" vertical="top"/>
    </xf>
    <xf numFmtId="176" fontId="40" fillId="48" borderId="209" xfId="7" applyNumberFormat="1" applyFont="1" applyFill="1" applyBorder="1" applyAlignment="1">
      <alignment horizontal="center" vertical="top"/>
    </xf>
    <xf numFmtId="3" fontId="43" fillId="0" borderId="210" xfId="7" applyNumberFormat="1" applyFont="1" applyBorder="1" applyAlignment="1">
      <alignment horizontal="center" vertical="top"/>
    </xf>
    <xf numFmtId="3" fontId="43" fillId="0" borderId="211" xfId="7" applyNumberFormat="1" applyFont="1" applyBorder="1" applyAlignment="1">
      <alignment horizontal="center" vertical="top"/>
    </xf>
    <xf numFmtId="3" fontId="43" fillId="0" borderId="188" xfId="7" applyNumberFormat="1" applyFont="1" applyBorder="1" applyAlignment="1">
      <alignment horizontal="center" vertical="top"/>
    </xf>
    <xf numFmtId="3" fontId="43" fillId="0" borderId="189" xfId="7" applyNumberFormat="1" applyFont="1" applyBorder="1" applyAlignment="1">
      <alignment horizontal="center" vertical="top"/>
    </xf>
    <xf numFmtId="3" fontId="43" fillId="0" borderId="197" xfId="7" applyNumberFormat="1" applyFont="1" applyBorder="1" applyAlignment="1">
      <alignment horizontal="center" vertical="top"/>
    </xf>
    <xf numFmtId="176" fontId="46" fillId="47" borderId="206" xfId="7" applyNumberFormat="1" applyFont="1" applyFill="1" applyBorder="1" applyAlignment="1">
      <alignment horizontal="center" vertical="top"/>
    </xf>
    <xf numFmtId="176" fontId="46" fillId="47" borderId="207" xfId="7" applyNumberFormat="1" applyFont="1" applyFill="1" applyBorder="1" applyAlignment="1">
      <alignment horizontal="center" vertical="top"/>
    </xf>
    <xf numFmtId="3" fontId="43" fillId="0" borderId="215" xfId="7" applyNumberFormat="1" applyFont="1" applyBorder="1" applyAlignment="1">
      <alignment horizontal="center" vertical="top"/>
    </xf>
    <xf numFmtId="3" fontId="43" fillId="0" borderId="184" xfId="7" applyNumberFormat="1" applyFont="1" applyBorder="1" applyAlignment="1">
      <alignment horizontal="center" vertical="top"/>
    </xf>
    <xf numFmtId="3" fontId="43" fillId="0" borderId="217" xfId="7" applyNumberFormat="1" applyFont="1" applyBorder="1" applyAlignment="1">
      <alignment horizontal="center" vertical="top"/>
    </xf>
    <xf numFmtId="176" fontId="46" fillId="47" borderId="90" xfId="7" applyNumberFormat="1" applyFont="1" applyFill="1" applyBorder="1" applyAlignment="1">
      <alignment horizontal="center" vertical="top"/>
    </xf>
    <xf numFmtId="176" fontId="46" fillId="47" borderId="209" xfId="7" applyNumberFormat="1" applyFont="1" applyFill="1" applyBorder="1" applyAlignment="1">
      <alignment horizontal="center" vertical="top"/>
    </xf>
    <xf numFmtId="0" fontId="43" fillId="0" borderId="13" xfId="7" applyFont="1" applyBorder="1" applyAlignment="1">
      <alignment horizontal="center" vertical="top"/>
    </xf>
    <xf numFmtId="0" fontId="43" fillId="0" borderId="2" xfId="7" applyFont="1" applyBorder="1" applyAlignment="1">
      <alignment horizontal="center" vertical="top"/>
    </xf>
    <xf numFmtId="0" fontId="43" fillId="0" borderId="58" xfId="7" applyFont="1" applyBorder="1" applyAlignment="1">
      <alignment horizontal="center" vertical="top"/>
    </xf>
    <xf numFmtId="0" fontId="45" fillId="0" borderId="215" xfId="7" applyFont="1" applyBorder="1" applyAlignment="1">
      <alignment horizontal="center" vertical="center"/>
    </xf>
    <xf numFmtId="0" fontId="45" fillId="0" borderId="185" xfId="7" applyFont="1" applyBorder="1" applyAlignment="1">
      <alignment horizontal="center" vertical="center"/>
    </xf>
    <xf numFmtId="0" fontId="45" fillId="0" borderId="196" xfId="7" applyFont="1" applyBorder="1" applyAlignment="1">
      <alignment horizontal="center" vertical="center"/>
    </xf>
    <xf numFmtId="3" fontId="12" fillId="3" borderId="18" xfId="0" applyNumberFormat="1" applyFont="1" applyFill="1" applyBorder="1" applyAlignment="1">
      <alignment horizontal="center" vertical="center"/>
    </xf>
    <xf numFmtId="3" fontId="12" fillId="3" borderId="1" xfId="0" applyNumberFormat="1" applyFont="1" applyFill="1" applyBorder="1" applyAlignment="1">
      <alignment horizontal="center" vertical="center"/>
    </xf>
    <xf numFmtId="170" fontId="12" fillId="3" borderId="1" xfId="0" applyNumberFormat="1" applyFont="1" applyFill="1" applyBorder="1" applyAlignment="1">
      <alignment horizontal="center" vertical="center"/>
    </xf>
    <xf numFmtId="2" fontId="12" fillId="3" borderId="78" xfId="0" applyNumberFormat="1" applyFont="1" applyFill="1" applyBorder="1" applyAlignment="1">
      <alignment horizontal="center" vertical="center"/>
    </xf>
    <xf numFmtId="3" fontId="12" fillId="3" borderId="70" xfId="0" applyNumberFormat="1" applyFont="1" applyFill="1" applyBorder="1" applyAlignment="1">
      <alignment horizontal="center" vertical="center"/>
    </xf>
    <xf numFmtId="3" fontId="12" fillId="3" borderId="32" xfId="0" applyNumberFormat="1" applyFont="1" applyFill="1" applyBorder="1" applyAlignment="1">
      <alignment horizontal="center" vertical="center"/>
    </xf>
    <xf numFmtId="170" fontId="12" fillId="3" borderId="32" xfId="0" applyNumberFormat="1" applyFont="1" applyFill="1" applyBorder="1" applyAlignment="1">
      <alignment horizontal="center" vertical="center"/>
    </xf>
    <xf numFmtId="2" fontId="12" fillId="3" borderId="33" xfId="0" applyNumberFormat="1" applyFont="1" applyFill="1" applyBorder="1" applyAlignment="1">
      <alignment horizontal="center" vertical="center"/>
    </xf>
    <xf numFmtId="9" fontId="12" fillId="3" borderId="1" xfId="0" applyNumberFormat="1" applyFont="1" applyFill="1" applyBorder="1" applyAlignment="1">
      <alignment horizontal="center" vertical="center"/>
    </xf>
    <xf numFmtId="9" fontId="12" fillId="3" borderId="32" xfId="0" applyNumberFormat="1" applyFont="1" applyFill="1" applyBorder="1" applyAlignment="1">
      <alignment horizontal="center" vertical="center"/>
    </xf>
    <xf numFmtId="0" fontId="12" fillId="3" borderId="18" xfId="0" applyFont="1" applyFill="1" applyBorder="1" applyAlignment="1">
      <alignment horizontal="center" vertical="center"/>
    </xf>
    <xf numFmtId="0" fontId="12" fillId="3" borderId="70" xfId="0" applyFont="1" applyFill="1" applyBorder="1" applyAlignment="1">
      <alignment horizontal="center" vertical="center"/>
    </xf>
    <xf numFmtId="3" fontId="43" fillId="3" borderId="15" xfId="7" applyNumberFormat="1" applyFont="1" applyFill="1" applyBorder="1" applyAlignment="1">
      <alignment horizontal="center" vertical="top"/>
    </xf>
    <xf numFmtId="3" fontId="43" fillId="3" borderId="68" xfId="7" applyNumberFormat="1" applyFont="1" applyFill="1" applyBorder="1" applyAlignment="1">
      <alignment horizontal="center" vertical="top"/>
    </xf>
    <xf numFmtId="3" fontId="43" fillId="3" borderId="5" xfId="7" applyNumberFormat="1" applyFont="1" applyFill="1" applyBorder="1" applyAlignment="1">
      <alignment horizontal="center" vertical="top"/>
    </xf>
    <xf numFmtId="3" fontId="43" fillId="3" borderId="29" xfId="7" applyNumberFormat="1" applyFont="1" applyFill="1" applyBorder="1" applyAlignment="1">
      <alignment horizontal="center" vertical="top"/>
    </xf>
    <xf numFmtId="3" fontId="43" fillId="3" borderId="30" xfId="7" applyNumberFormat="1" applyFont="1" applyFill="1" applyBorder="1" applyAlignment="1">
      <alignment horizontal="center" vertical="top"/>
    </xf>
    <xf numFmtId="3" fontId="43" fillId="3" borderId="188" xfId="7" applyNumberFormat="1" applyFont="1" applyFill="1" applyBorder="1" applyAlignment="1">
      <alignment horizontal="center" vertical="top"/>
    </xf>
    <xf numFmtId="3" fontId="43" fillId="3" borderId="210" xfId="7" applyNumberFormat="1" applyFont="1" applyFill="1" applyBorder="1" applyAlignment="1">
      <alignment horizontal="center" vertical="top"/>
    </xf>
    <xf numFmtId="3" fontId="43" fillId="3" borderId="38" xfId="7" applyNumberFormat="1" applyFont="1" applyFill="1" applyBorder="1" applyAlignment="1">
      <alignment horizontal="center" vertical="top"/>
    </xf>
    <xf numFmtId="3" fontId="43" fillId="3" borderId="13" xfId="7" applyNumberFormat="1" applyFont="1" applyFill="1" applyBorder="1" applyAlignment="1">
      <alignment horizontal="center" vertical="top"/>
    </xf>
    <xf numFmtId="3" fontId="43" fillId="3" borderId="12" xfId="7" applyNumberFormat="1" applyFont="1" applyFill="1" applyBorder="1" applyAlignment="1">
      <alignment horizontal="center" vertical="top"/>
    </xf>
    <xf numFmtId="3" fontId="43" fillId="3" borderId="26" xfId="7" applyNumberFormat="1" applyFont="1" applyFill="1" applyBorder="1" applyAlignment="1">
      <alignment horizontal="center" vertical="top"/>
    </xf>
    <xf numFmtId="3" fontId="43" fillId="3" borderId="211" xfId="7" applyNumberFormat="1" applyFont="1" applyFill="1" applyBorder="1" applyAlignment="1">
      <alignment horizontal="center" vertical="top"/>
    </xf>
    <xf numFmtId="3" fontId="43" fillId="3" borderId="202" xfId="7" applyNumberFormat="1" applyFont="1" applyFill="1" applyBorder="1" applyAlignment="1">
      <alignment horizontal="center" vertical="top"/>
    </xf>
    <xf numFmtId="3" fontId="43" fillId="3" borderId="219" xfId="7" applyNumberFormat="1" applyFont="1" applyFill="1" applyBorder="1" applyAlignment="1">
      <alignment horizontal="center" vertical="top"/>
    </xf>
    <xf numFmtId="3" fontId="43" fillId="3" borderId="220" xfId="7" applyNumberFormat="1" applyFont="1" applyFill="1" applyBorder="1" applyAlignment="1">
      <alignment horizontal="center" vertical="top"/>
    </xf>
    <xf numFmtId="3" fontId="43" fillId="3" borderId="221" xfId="7" applyNumberFormat="1" applyFont="1" applyFill="1" applyBorder="1" applyAlignment="1">
      <alignment horizontal="center" vertical="top"/>
    </xf>
    <xf numFmtId="3" fontId="43" fillId="3" borderId="203" xfId="7" applyNumberFormat="1" applyFont="1" applyFill="1" applyBorder="1" applyAlignment="1">
      <alignment horizontal="center" vertical="top"/>
    </xf>
    <xf numFmtId="3" fontId="43" fillId="3" borderId="204" xfId="7" applyNumberFormat="1" applyFont="1" applyFill="1" applyBorder="1" applyAlignment="1">
      <alignment horizontal="center" vertical="top"/>
    </xf>
    <xf numFmtId="3" fontId="43" fillId="3" borderId="222" xfId="7" applyNumberFormat="1" applyFont="1" applyFill="1" applyBorder="1" applyAlignment="1">
      <alignment horizontal="center" vertical="top"/>
    </xf>
    <xf numFmtId="3" fontId="43" fillId="3" borderId="223" xfId="7" applyNumberFormat="1" applyFont="1" applyFill="1" applyBorder="1" applyAlignment="1">
      <alignment horizontal="center" vertical="top"/>
    </xf>
    <xf numFmtId="3" fontId="6" fillId="3" borderId="7" xfId="7" applyNumberFormat="1" applyFont="1" applyFill="1" applyBorder="1" applyAlignment="1">
      <alignment horizontal="center" vertical="top"/>
    </xf>
    <xf numFmtId="3" fontId="6" fillId="3" borderId="227" xfId="7" applyNumberFormat="1" applyFont="1" applyFill="1" applyBorder="1" applyAlignment="1">
      <alignment horizontal="center" vertical="top"/>
    </xf>
    <xf numFmtId="3" fontId="6" fillId="3" borderId="3" xfId="7" applyNumberFormat="1" applyFont="1" applyFill="1" applyBorder="1" applyAlignment="1">
      <alignment horizontal="center" vertical="top"/>
    </xf>
    <xf numFmtId="3" fontId="6" fillId="3" borderId="186" xfId="7" applyNumberFormat="1" applyFont="1" applyFill="1" applyBorder="1" applyAlignment="1">
      <alignment horizontal="center" vertical="top"/>
    </xf>
    <xf numFmtId="3" fontId="6" fillId="3" borderId="228" xfId="7" applyNumberFormat="1" applyFont="1" applyFill="1" applyBorder="1" applyAlignment="1">
      <alignment horizontal="center" vertical="top"/>
    </xf>
    <xf numFmtId="171" fontId="6" fillId="0" borderId="1" xfId="0" applyNumberFormat="1" applyFont="1" applyBorder="1" applyAlignment="1">
      <alignment horizontal="center" vertical="center"/>
    </xf>
    <xf numFmtId="171" fontId="6" fillId="3" borderId="1" xfId="0" applyNumberFormat="1" applyFont="1" applyFill="1" applyBorder="1" applyAlignment="1">
      <alignment horizontal="center" vertical="center"/>
    </xf>
    <xf numFmtId="171" fontId="43" fillId="0" borderId="26" xfId="7" applyNumberFormat="1" applyFont="1" applyBorder="1" applyAlignment="1">
      <alignment horizontal="center" vertical="top"/>
    </xf>
    <xf numFmtId="171" fontId="43" fillId="0" borderId="5" xfId="7" applyNumberFormat="1" applyFont="1" applyBorder="1" applyAlignment="1">
      <alignment horizontal="center" vertical="top"/>
    </xf>
    <xf numFmtId="171" fontId="43" fillId="0" borderId="1" xfId="7" applyNumberFormat="1" applyFont="1" applyBorder="1" applyAlignment="1">
      <alignment horizontal="center" vertical="top"/>
    </xf>
    <xf numFmtId="179" fontId="6" fillId="0" borderId="3" xfId="0" applyNumberFormat="1" applyFont="1" applyBorder="1" applyAlignment="1">
      <alignment horizontal="center" vertical="center"/>
    </xf>
    <xf numFmtId="179" fontId="6" fillId="0" borderId="0" xfId="0" applyNumberFormat="1" applyFont="1" applyAlignment="1">
      <alignment horizontal="center" vertical="center"/>
    </xf>
    <xf numFmtId="179" fontId="6" fillId="3" borderId="6" xfId="0" applyNumberFormat="1" applyFont="1" applyFill="1" applyBorder="1" applyAlignment="1">
      <alignment horizontal="center" vertical="center"/>
    </xf>
    <xf numFmtId="179" fontId="6" fillId="0" borderId="2" xfId="0" applyNumberFormat="1" applyFont="1" applyBorder="1" applyAlignment="1">
      <alignment horizontal="center" vertical="center"/>
    </xf>
    <xf numFmtId="179" fontId="6" fillId="0" borderId="109" xfId="0" applyNumberFormat="1" applyFont="1" applyBorder="1" applyAlignment="1">
      <alignment horizontal="center" vertical="center"/>
    </xf>
    <xf numFmtId="179" fontId="6" fillId="0" borderId="17" xfId="0" applyNumberFormat="1" applyFont="1" applyBorder="1" applyAlignment="1">
      <alignment horizontal="center" vertical="center"/>
    </xf>
    <xf numFmtId="179" fontId="6" fillId="0" borderId="103" xfId="0" applyNumberFormat="1" applyFont="1" applyBorder="1" applyAlignment="1">
      <alignment horizontal="center" vertical="center"/>
    </xf>
    <xf numFmtId="179" fontId="6" fillId="3" borderId="3" xfId="0" applyNumberFormat="1" applyFont="1" applyFill="1" applyBorder="1" applyAlignment="1">
      <alignment horizontal="center" vertical="center"/>
    </xf>
    <xf numFmtId="179" fontId="6" fillId="0" borderId="11" xfId="0" applyNumberFormat="1" applyFont="1" applyBorder="1" applyAlignment="1">
      <alignment horizontal="center" vertical="center"/>
    </xf>
    <xf numFmtId="179" fontId="6" fillId="0" borderId="110" xfId="0" applyNumberFormat="1" applyFont="1" applyBorder="1" applyAlignment="1">
      <alignment horizontal="center" vertical="center"/>
    </xf>
    <xf numFmtId="179" fontId="6" fillId="0" borderId="111" xfId="0" applyNumberFormat="1" applyFont="1" applyBorder="1" applyAlignment="1">
      <alignment horizontal="center" vertical="center"/>
    </xf>
    <xf numFmtId="179" fontId="6" fillId="0" borderId="41" xfId="0" applyNumberFormat="1" applyFont="1" applyBorder="1" applyAlignment="1">
      <alignment horizontal="center" vertical="center"/>
    </xf>
    <xf numFmtId="179" fontId="6" fillId="0" borderId="104" xfId="0" applyNumberFormat="1" applyFont="1" applyBorder="1" applyAlignment="1">
      <alignment horizontal="center" vertical="center"/>
    </xf>
    <xf numFmtId="179" fontId="6" fillId="0" borderId="114" xfId="0" applyNumberFormat="1" applyFont="1" applyBorder="1" applyAlignment="1">
      <alignment horizontal="center" vertical="center"/>
    </xf>
    <xf numFmtId="0" fontId="17" fillId="2" borderId="7" xfId="0" applyFont="1" applyFill="1" applyBorder="1" applyAlignment="1">
      <alignment horizontal="center"/>
    </xf>
    <xf numFmtId="0" fontId="17" fillId="2" borderId="70" xfId="0" applyFont="1" applyFill="1" applyBorder="1" applyAlignment="1">
      <alignment horizontal="center" vertical="center"/>
    </xf>
    <xf numFmtId="0" fontId="17" fillId="2" borderId="33" xfId="0" applyFont="1" applyFill="1" applyBorder="1" applyAlignment="1">
      <alignment horizontal="center" vertical="center"/>
    </xf>
    <xf numFmtId="0" fontId="17" fillId="2" borderId="35" xfId="0" applyFont="1" applyFill="1" applyBorder="1" applyAlignment="1">
      <alignment horizontal="center" vertical="center"/>
    </xf>
    <xf numFmtId="3" fontId="11" fillId="0" borderId="6" xfId="0" applyNumberFormat="1" applyFont="1" applyBorder="1" applyAlignment="1">
      <alignment horizontal="center" vertical="center"/>
    </xf>
    <xf numFmtId="3" fontId="11" fillId="0" borderId="26" xfId="0" applyNumberFormat="1" applyFont="1" applyBorder="1" applyAlignment="1">
      <alignment horizontal="center" vertical="center"/>
    </xf>
    <xf numFmtId="3" fontId="11" fillId="0" borderId="40" xfId="0" applyNumberFormat="1" applyFont="1" applyBorder="1" applyAlignment="1">
      <alignment horizontal="center" vertical="center"/>
    </xf>
    <xf numFmtId="3" fontId="11" fillId="3" borderId="6" xfId="0" applyNumberFormat="1" applyFont="1" applyFill="1" applyBorder="1" applyAlignment="1">
      <alignment horizontal="center" vertical="center"/>
    </xf>
    <xf numFmtId="3" fontId="11" fillId="3" borderId="26" xfId="0" applyNumberFormat="1" applyFont="1" applyFill="1" applyBorder="1" applyAlignment="1">
      <alignment horizontal="center" vertical="center"/>
    </xf>
    <xf numFmtId="3" fontId="11" fillId="3" borderId="40" xfId="0" applyNumberFormat="1" applyFont="1" applyFill="1" applyBorder="1" applyAlignment="1">
      <alignment horizontal="center" vertical="center"/>
    </xf>
    <xf numFmtId="3" fontId="11" fillId="0" borderId="11" xfId="0" applyNumberFormat="1" applyFont="1" applyBorder="1" applyAlignment="1">
      <alignment horizontal="center" vertical="center"/>
    </xf>
    <xf numFmtId="3" fontId="11" fillId="0" borderId="8" xfId="0" applyNumberFormat="1" applyFont="1" applyBorder="1" applyAlignment="1">
      <alignment horizontal="center" vertical="center"/>
    </xf>
    <xf numFmtId="3" fontId="11" fillId="0" borderId="80" xfId="0" applyNumberFormat="1" applyFont="1" applyBorder="1" applyAlignment="1">
      <alignment horizontal="center" vertical="center"/>
    </xf>
    <xf numFmtId="3" fontId="11" fillId="3" borderId="8" xfId="0" applyNumberFormat="1" applyFont="1" applyFill="1" applyBorder="1" applyAlignment="1">
      <alignment horizontal="center" vertical="center"/>
    </xf>
    <xf numFmtId="3" fontId="11" fillId="0" borderId="28" xfId="0" applyNumberFormat="1" applyFont="1" applyBorder="1" applyAlignment="1">
      <alignment horizontal="center" vertical="center"/>
    </xf>
    <xf numFmtId="3" fontId="11" fillId="0" borderId="27" xfId="0" applyNumberFormat="1" applyFont="1" applyBorder="1" applyAlignment="1">
      <alignment horizontal="center" vertical="center"/>
    </xf>
    <xf numFmtId="3" fontId="11" fillId="0" borderId="85" xfId="0" applyNumberFormat="1" applyFont="1" applyBorder="1" applyAlignment="1">
      <alignment horizontal="center" vertical="center"/>
    </xf>
    <xf numFmtId="3" fontId="11" fillId="3" borderId="27" xfId="0" applyNumberFormat="1" applyFont="1" applyFill="1" applyBorder="1" applyAlignment="1">
      <alignment horizontal="center" vertical="center"/>
    </xf>
    <xf numFmtId="3" fontId="11" fillId="3" borderId="11" xfId="0" applyNumberFormat="1" applyFont="1" applyFill="1" applyBorder="1" applyAlignment="1">
      <alignment horizontal="center" vertical="center"/>
    </xf>
    <xf numFmtId="3" fontId="11" fillId="3" borderId="74" xfId="0" applyNumberFormat="1" applyFont="1" applyFill="1" applyBorder="1" applyAlignment="1">
      <alignment horizontal="center" vertical="center"/>
    </xf>
    <xf numFmtId="0" fontId="6" fillId="4" borderId="38" xfId="0" applyFont="1" applyFill="1" applyBorder="1" applyAlignment="1">
      <alignment horizontal="left" vertical="top" wrapText="1"/>
    </xf>
    <xf numFmtId="3" fontId="11" fillId="4" borderId="6" xfId="0" applyNumberFormat="1" applyFont="1" applyFill="1" applyBorder="1" applyAlignment="1">
      <alignment horizontal="center" vertical="center"/>
    </xf>
    <xf numFmtId="3" fontId="11" fillId="4" borderId="26" xfId="0" applyNumberFormat="1" applyFont="1" applyFill="1" applyBorder="1" applyAlignment="1">
      <alignment horizontal="center" vertical="center"/>
    </xf>
    <xf numFmtId="3" fontId="11" fillId="4" borderId="12" xfId="0" applyNumberFormat="1" applyFont="1" applyFill="1" applyBorder="1" applyAlignment="1">
      <alignment horizontal="center" vertical="center"/>
    </xf>
    <xf numFmtId="3" fontId="11" fillId="4" borderId="4" xfId="0" applyNumberFormat="1" applyFont="1" applyFill="1" applyBorder="1" applyAlignment="1">
      <alignment horizontal="center" vertical="center"/>
    </xf>
    <xf numFmtId="3" fontId="11" fillId="4" borderId="5" xfId="0" applyNumberFormat="1" applyFont="1" applyFill="1" applyBorder="1" applyAlignment="1">
      <alignment horizontal="center" vertical="center"/>
    </xf>
    <xf numFmtId="3" fontId="11" fillId="4" borderId="38" xfId="0" applyNumberFormat="1" applyFont="1" applyFill="1" applyBorder="1" applyAlignment="1">
      <alignment horizontal="center" vertical="center"/>
    </xf>
    <xf numFmtId="0" fontId="6" fillId="4" borderId="78" xfId="0" applyFont="1" applyFill="1" applyBorder="1" applyAlignment="1">
      <alignment horizontal="left" vertical="top" wrapText="1"/>
    </xf>
    <xf numFmtId="3" fontId="11" fillId="4" borderId="3" xfId="0" applyNumberFormat="1" applyFont="1" applyFill="1" applyBorder="1" applyAlignment="1">
      <alignment horizontal="center" vertical="center"/>
    </xf>
    <xf numFmtId="3" fontId="11" fillId="4" borderId="1" xfId="0" applyNumberFormat="1" applyFont="1" applyFill="1" applyBorder="1" applyAlignment="1">
      <alignment horizontal="center" vertical="center"/>
    </xf>
    <xf numFmtId="3" fontId="11" fillId="4" borderId="80" xfId="0" applyNumberFormat="1" applyFont="1" applyFill="1" applyBorder="1" applyAlignment="1">
      <alignment horizontal="center" vertical="center"/>
    </xf>
    <xf numFmtId="3" fontId="11" fillId="4" borderId="78" xfId="0" applyNumberFormat="1" applyFont="1" applyFill="1" applyBorder="1" applyAlignment="1">
      <alignment horizontal="center" vertical="center"/>
    </xf>
    <xf numFmtId="3" fontId="11" fillId="4" borderId="2" xfId="0" applyNumberFormat="1" applyFont="1" applyFill="1" applyBorder="1" applyAlignment="1">
      <alignment horizontal="center" vertical="center"/>
    </xf>
    <xf numFmtId="171" fontId="11" fillId="4" borderId="3" xfId="2" applyNumberFormat="1" applyFont="1" applyFill="1" applyBorder="1" applyAlignment="1">
      <alignment horizontal="center" vertical="center"/>
    </xf>
    <xf numFmtId="171" fontId="11" fillId="4" borderId="17" xfId="2" applyNumberFormat="1" applyFont="1" applyFill="1" applyBorder="1" applyAlignment="1">
      <alignment horizontal="center" vertical="center"/>
    </xf>
    <xf numFmtId="171" fontId="11" fillId="4" borderId="80" xfId="2" applyNumberFormat="1" applyFont="1" applyFill="1" applyBorder="1" applyAlignment="1">
      <alignment horizontal="center" vertical="center"/>
    </xf>
    <xf numFmtId="171" fontId="11" fillId="4" borderId="18" xfId="2" applyNumberFormat="1" applyFont="1" applyFill="1" applyBorder="1" applyAlignment="1">
      <alignment horizontal="center" vertical="center"/>
    </xf>
    <xf numFmtId="171" fontId="11" fillId="4" borderId="6" xfId="2" applyNumberFormat="1" applyFont="1" applyFill="1" applyBorder="1" applyAlignment="1">
      <alignment horizontal="center" vertical="center"/>
    </xf>
    <xf numFmtId="171" fontId="11" fillId="4" borderId="13" xfId="2" applyNumberFormat="1" applyFont="1" applyFill="1" applyBorder="1" applyAlignment="1">
      <alignment horizontal="center" vertical="center"/>
    </xf>
    <xf numFmtId="171" fontId="11" fillId="4" borderId="85" xfId="2" applyNumberFormat="1" applyFont="1" applyFill="1" applyBorder="1" applyAlignment="1">
      <alignment horizontal="center" vertical="center"/>
    </xf>
    <xf numFmtId="0" fontId="6" fillId="4" borderId="33" xfId="0" applyFont="1" applyFill="1" applyBorder="1" applyAlignment="1">
      <alignment horizontal="left" vertical="top" wrapText="1"/>
    </xf>
    <xf numFmtId="171" fontId="11" fillId="4" borderId="35" xfId="2" applyNumberFormat="1" applyFont="1" applyFill="1" applyBorder="1" applyAlignment="1">
      <alignment horizontal="center" vertical="center"/>
    </xf>
    <xf numFmtId="171" fontId="11" fillId="4" borderId="114" xfId="2" applyNumberFormat="1" applyFont="1" applyFill="1" applyBorder="1" applyAlignment="1">
      <alignment horizontal="center" vertical="center"/>
    </xf>
    <xf numFmtId="171" fontId="11" fillId="4" borderId="33" xfId="2" applyNumberFormat="1" applyFont="1" applyFill="1" applyBorder="1" applyAlignment="1">
      <alignment horizontal="center" vertical="center"/>
    </xf>
    <xf numFmtId="171" fontId="11" fillId="4" borderId="70" xfId="2" applyNumberFormat="1" applyFont="1" applyFill="1" applyBorder="1" applyAlignment="1">
      <alignment horizontal="center" vertical="center"/>
    </xf>
    <xf numFmtId="0" fontId="53" fillId="0" borderId="0" xfId="0" applyFont="1"/>
    <xf numFmtId="0" fontId="17" fillId="3" borderId="0" xfId="0" applyFont="1" applyFill="1"/>
    <xf numFmtId="0" fontId="17" fillId="2" borderId="35" xfId="0" applyFont="1" applyFill="1" applyBorder="1" applyAlignment="1">
      <alignment horizontal="center" vertical="center" wrapText="1"/>
    </xf>
    <xf numFmtId="0" fontId="17" fillId="2" borderId="72" xfId="0" applyFont="1" applyFill="1" applyBorder="1" applyAlignment="1">
      <alignment horizontal="center" vertical="center"/>
    </xf>
    <xf numFmtId="3" fontId="11" fillId="3" borderId="0" xfId="0" applyNumberFormat="1" applyFont="1" applyFill="1" applyAlignment="1">
      <alignment horizontal="center" vertical="center"/>
    </xf>
    <xf numFmtId="171" fontId="11" fillId="3" borderId="0" xfId="2" applyNumberFormat="1" applyFont="1" applyFill="1" applyBorder="1" applyAlignment="1">
      <alignment horizontal="center" vertical="center"/>
    </xf>
    <xf numFmtId="0" fontId="6" fillId="4" borderId="5" xfId="0" applyFont="1" applyFill="1" applyBorder="1" applyAlignment="1">
      <alignment horizontal="left" vertical="top" wrapText="1"/>
    </xf>
    <xf numFmtId="0" fontId="6" fillId="4" borderId="26" xfId="0" applyFont="1" applyFill="1" applyBorder="1" applyAlignment="1">
      <alignment horizontal="left" vertical="top" wrapText="1"/>
    </xf>
    <xf numFmtId="0" fontId="6" fillId="4" borderId="1" xfId="0" applyFont="1" applyFill="1" applyBorder="1" applyAlignment="1">
      <alignment horizontal="left" vertical="top" wrapText="1"/>
    </xf>
    <xf numFmtId="171" fontId="6" fillId="0" borderId="75" xfId="2" applyNumberFormat="1" applyFont="1" applyFill="1" applyBorder="1" applyAlignment="1">
      <alignment horizontal="center" vertical="center"/>
    </xf>
    <xf numFmtId="171" fontId="11" fillId="0" borderId="18" xfId="2" applyNumberFormat="1" applyFont="1" applyFill="1" applyBorder="1" applyAlignment="1">
      <alignment horizontal="center" vertical="center"/>
    </xf>
    <xf numFmtId="171" fontId="6" fillId="0" borderId="18" xfId="2" applyNumberFormat="1" applyFont="1" applyFill="1" applyBorder="1" applyAlignment="1">
      <alignment horizontal="center" vertical="center"/>
    </xf>
    <xf numFmtId="171" fontId="6" fillId="0" borderId="73" xfId="2" applyNumberFormat="1" applyFont="1" applyFill="1" applyBorder="1" applyAlignment="1">
      <alignment horizontal="center" vertical="center"/>
    </xf>
    <xf numFmtId="178" fontId="12" fillId="0" borderId="1" xfId="0" applyNumberFormat="1" applyFont="1" applyBorder="1" applyAlignment="1">
      <alignment horizontal="center" vertical="center"/>
    </xf>
    <xf numFmtId="178" fontId="12" fillId="0" borderId="32" xfId="0" applyNumberFormat="1" applyFont="1" applyBorder="1" applyAlignment="1">
      <alignment horizontal="center" vertical="center"/>
    </xf>
    <xf numFmtId="178" fontId="12" fillId="0" borderId="71" xfId="0" applyNumberFormat="1" applyFont="1" applyBorder="1" applyAlignment="1">
      <alignment horizontal="center" vertical="center"/>
    </xf>
    <xf numFmtId="178" fontId="12" fillId="0" borderId="36" xfId="0" applyNumberFormat="1" applyFont="1" applyBorder="1" applyAlignment="1">
      <alignment horizontal="center" vertical="center"/>
    </xf>
    <xf numFmtId="178" fontId="16" fillId="2" borderId="26" xfId="0" applyNumberFormat="1" applyFont="1" applyFill="1" applyBorder="1" applyAlignment="1">
      <alignment horizontal="center" vertical="center" wrapText="1"/>
    </xf>
    <xf numFmtId="178" fontId="12" fillId="3" borderId="1" xfId="0" applyNumberFormat="1" applyFont="1" applyFill="1" applyBorder="1" applyAlignment="1">
      <alignment horizontal="center" vertical="center"/>
    </xf>
    <xf numFmtId="178" fontId="12" fillId="3" borderId="71" xfId="0" applyNumberFormat="1" applyFont="1" applyFill="1" applyBorder="1" applyAlignment="1">
      <alignment horizontal="center" vertical="center"/>
    </xf>
    <xf numFmtId="178" fontId="12" fillId="3" borderId="32" xfId="0" applyNumberFormat="1" applyFont="1" applyFill="1" applyBorder="1" applyAlignment="1">
      <alignment horizontal="center" vertical="center"/>
    </xf>
    <xf numFmtId="0" fontId="6" fillId="0" borderId="1" xfId="0" applyFont="1" applyBorder="1" applyAlignment="1">
      <alignment horizontal="center" vertical="center"/>
    </xf>
    <xf numFmtId="0" fontId="6" fillId="3" borderId="1" xfId="0" applyFont="1" applyFill="1" applyBorder="1" applyAlignment="1">
      <alignment horizontal="center" vertical="center"/>
    </xf>
    <xf numFmtId="173" fontId="6" fillId="3" borderId="1" xfId="0" applyNumberFormat="1" applyFont="1" applyFill="1" applyBorder="1" applyAlignment="1">
      <alignment horizontal="center" vertical="center"/>
    </xf>
    <xf numFmtId="169" fontId="11" fillId="3" borderId="1" xfId="0" applyNumberFormat="1" applyFont="1" applyFill="1" applyBorder="1" applyAlignment="1">
      <alignment horizontal="center" vertical="center"/>
    </xf>
    <xf numFmtId="0" fontId="0" fillId="0" borderId="0" xfId="0" applyAlignment="1">
      <alignment horizontal="center"/>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1" fontId="11" fillId="3" borderId="26" xfId="0" applyNumberFormat="1" applyFont="1" applyFill="1" applyBorder="1" applyAlignment="1">
      <alignment horizontal="center" vertical="center" wrapText="1"/>
    </xf>
    <xf numFmtId="1" fontId="11" fillId="3" borderId="12" xfId="0" applyNumberFormat="1" applyFont="1" applyFill="1" applyBorder="1" applyAlignment="1">
      <alignment horizontal="center" vertical="center" wrapText="1"/>
    </xf>
    <xf numFmtId="1" fontId="11" fillId="3" borderId="1" xfId="0" applyNumberFormat="1" applyFont="1" applyFill="1" applyBorder="1" applyAlignment="1">
      <alignment horizontal="center" vertical="center" wrapText="1"/>
    </xf>
    <xf numFmtId="1" fontId="11" fillId="3" borderId="2" xfId="0" applyNumberFormat="1" applyFont="1" applyFill="1" applyBorder="1" applyAlignment="1">
      <alignment horizontal="center" vertical="center" wrapText="1"/>
    </xf>
    <xf numFmtId="9" fontId="30" fillId="0" borderId="0" xfId="2" applyFont="1"/>
    <xf numFmtId="0" fontId="45" fillId="0" borderId="112" xfId="7" applyFont="1" applyBorder="1" applyAlignment="1">
      <alignment horizontal="center" vertical="center"/>
    </xf>
    <xf numFmtId="9" fontId="43" fillId="0" borderId="0" xfId="2" applyFont="1" applyAlignment="1">
      <alignment horizontal="center"/>
    </xf>
    <xf numFmtId="9" fontId="43" fillId="0" borderId="0" xfId="2" applyFont="1" applyAlignment="1">
      <alignment horizontal="center" vertical="top"/>
    </xf>
    <xf numFmtId="0" fontId="6" fillId="0" borderId="22" xfId="7" applyFont="1" applyBorder="1" applyAlignment="1">
      <alignment horizontal="center"/>
    </xf>
    <xf numFmtId="0" fontId="6" fillId="0" borderId="112" xfId="7" applyFont="1" applyBorder="1" applyAlignment="1">
      <alignment horizontal="center"/>
    </xf>
    <xf numFmtId="0" fontId="45" fillId="0" borderId="141" xfId="7" applyFont="1" applyBorder="1" applyAlignment="1">
      <alignment vertical="center"/>
    </xf>
    <xf numFmtId="0" fontId="45" fillId="0" borderId="20" xfId="7" applyFont="1" applyBorder="1" applyAlignment="1">
      <alignment vertical="center"/>
    </xf>
    <xf numFmtId="0" fontId="0" fillId="0" borderId="20" xfId="0" applyBorder="1"/>
    <xf numFmtId="0" fontId="0" fillId="0" borderId="113" xfId="0" applyBorder="1"/>
    <xf numFmtId="171" fontId="43" fillId="0" borderId="17" xfId="7" applyNumberFormat="1" applyFont="1" applyBorder="1" applyAlignment="1">
      <alignment horizontal="center" vertical="top"/>
    </xf>
    <xf numFmtId="171" fontId="43" fillId="0" borderId="69" xfId="7" applyNumberFormat="1" applyFont="1" applyBorder="1" applyAlignment="1">
      <alignment horizontal="center" vertical="top"/>
    </xf>
    <xf numFmtId="0" fontId="6" fillId="0" borderId="78" xfId="7" applyFont="1" applyBorder="1" applyAlignment="1">
      <alignment horizontal="center"/>
    </xf>
    <xf numFmtId="0" fontId="6" fillId="0" borderId="1" xfId="7" applyFont="1" applyBorder="1" applyAlignment="1">
      <alignment horizontal="center"/>
    </xf>
    <xf numFmtId="0" fontId="0" fillId="0" borderId="36" xfId="0" applyBorder="1" applyAlignment="1">
      <alignment horizontal="center"/>
    </xf>
    <xf numFmtId="0" fontId="19" fillId="0" borderId="113" xfId="0" applyFont="1" applyBorder="1" applyAlignment="1">
      <alignment wrapText="1"/>
    </xf>
    <xf numFmtId="0" fontId="45" fillId="0" borderId="81" xfId="7" applyFont="1" applyBorder="1" applyAlignment="1">
      <alignment horizontal="left" vertical="center"/>
    </xf>
    <xf numFmtId="0" fontId="45" fillId="0" borderId="176" xfId="7" applyFont="1" applyBorder="1" applyAlignment="1">
      <alignment vertical="center"/>
    </xf>
    <xf numFmtId="169" fontId="45" fillId="0" borderId="140" xfId="7" applyNumberFormat="1" applyFont="1" applyBorder="1" applyAlignment="1">
      <alignment horizontal="center" vertical="center"/>
    </xf>
    <xf numFmtId="0" fontId="45" fillId="0" borderId="140" xfId="7" applyFont="1" applyBorder="1" applyAlignment="1">
      <alignment horizontal="center" vertical="center"/>
    </xf>
    <xf numFmtId="0" fontId="6" fillId="0" borderId="147" xfId="7" applyFont="1" applyBorder="1" applyAlignment="1">
      <alignment horizontal="center"/>
    </xf>
    <xf numFmtId="0" fontId="6" fillId="0" borderId="26" xfId="7" applyFont="1" applyBorder="1" applyAlignment="1">
      <alignment horizontal="center"/>
    </xf>
    <xf numFmtId="0" fontId="6" fillId="0" borderId="140" xfId="7" applyFont="1" applyBorder="1" applyAlignment="1">
      <alignment horizontal="center"/>
    </xf>
    <xf numFmtId="0" fontId="45" fillId="0" borderId="149" xfId="7" applyFont="1" applyBorder="1" applyAlignment="1">
      <alignment vertical="center"/>
    </xf>
    <xf numFmtId="0" fontId="6" fillId="0" borderId="10" xfId="0" applyFont="1" applyBorder="1" applyAlignment="1">
      <alignment horizontal="center"/>
    </xf>
    <xf numFmtId="164" fontId="6" fillId="0" borderId="116" xfId="0" applyNumberFormat="1" applyFont="1" applyBorder="1" applyAlignment="1">
      <alignment horizontal="center"/>
    </xf>
    <xf numFmtId="9" fontId="6" fillId="0" borderId="28" xfId="2" applyFont="1" applyBorder="1" applyAlignment="1">
      <alignment horizontal="center"/>
    </xf>
    <xf numFmtId="0" fontId="6" fillId="0" borderId="139" xfId="0" applyFont="1" applyBorder="1" applyAlignment="1">
      <alignment horizontal="center"/>
    </xf>
    <xf numFmtId="9" fontId="6" fillId="0" borderId="139" xfId="2" applyFont="1" applyBorder="1" applyAlignment="1">
      <alignment horizontal="center"/>
    </xf>
    <xf numFmtId="9" fontId="6" fillId="0" borderId="35" xfId="2" applyFont="1" applyBorder="1" applyAlignment="1">
      <alignment horizontal="center"/>
    </xf>
    <xf numFmtId="9" fontId="6" fillId="0" borderId="85" xfId="2" applyFont="1" applyBorder="1" applyAlignment="1">
      <alignment horizontal="center"/>
    </xf>
    <xf numFmtId="169" fontId="6" fillId="3" borderId="38" xfId="7" applyNumberFormat="1" applyFont="1" applyFill="1" applyBorder="1" applyAlignment="1">
      <alignment horizontal="center"/>
    </xf>
    <xf numFmtId="171" fontId="10" fillId="0" borderId="6" xfId="2" applyNumberFormat="1" applyFont="1" applyFill="1" applyBorder="1" applyAlignment="1">
      <alignment horizontal="center" vertical="center"/>
    </xf>
    <xf numFmtId="171" fontId="10" fillId="0" borderId="75" xfId="2" applyNumberFormat="1" applyFont="1" applyFill="1" applyBorder="1" applyAlignment="1">
      <alignment horizontal="center" vertical="center"/>
    </xf>
    <xf numFmtId="0" fontId="40" fillId="2" borderId="148" xfId="0" applyFont="1" applyFill="1" applyBorder="1" applyAlignment="1">
      <alignment vertical="center"/>
    </xf>
    <xf numFmtId="0" fontId="40" fillId="2" borderId="145" xfId="0" applyFont="1" applyFill="1" applyBorder="1" applyAlignment="1">
      <alignment vertical="center"/>
    </xf>
    <xf numFmtId="0" fontId="40" fillId="2" borderId="110" xfId="0" applyFont="1" applyFill="1" applyBorder="1" applyAlignment="1">
      <alignment vertical="center"/>
    </xf>
    <xf numFmtId="3" fontId="11" fillId="0" borderId="75" xfId="0" applyNumberFormat="1" applyFont="1" applyBorder="1" applyAlignment="1">
      <alignment horizontal="center" vertical="center"/>
    </xf>
    <xf numFmtId="3" fontId="11" fillId="0" borderId="152" xfId="0" applyNumberFormat="1" applyFont="1" applyBorder="1" applyAlignment="1">
      <alignment horizontal="center" vertical="center"/>
    </xf>
    <xf numFmtId="0" fontId="6" fillId="3" borderId="0" xfId="0" applyFont="1" applyFill="1"/>
    <xf numFmtId="3" fontId="11" fillId="4" borderId="7" xfId="0" applyNumberFormat="1" applyFont="1" applyFill="1" applyBorder="1" applyAlignment="1">
      <alignment horizontal="center" vertical="center"/>
    </xf>
    <xf numFmtId="3" fontId="11" fillId="4" borderId="17" xfId="0" applyNumberFormat="1" applyFont="1" applyFill="1" applyBorder="1" applyAlignment="1">
      <alignment horizontal="center" vertical="center"/>
    </xf>
    <xf numFmtId="171" fontId="11" fillId="4" borderId="27" xfId="2" applyNumberFormat="1" applyFont="1" applyFill="1" applyBorder="1" applyAlignment="1">
      <alignment horizontal="center" vertical="center"/>
    </xf>
    <xf numFmtId="171" fontId="11" fillId="4" borderId="32" xfId="2" applyNumberFormat="1" applyFont="1" applyFill="1" applyBorder="1" applyAlignment="1">
      <alignment horizontal="center" vertical="center"/>
    </xf>
    <xf numFmtId="3" fontId="21" fillId="51" borderId="38" xfId="0" applyNumberFormat="1" applyFont="1" applyFill="1" applyBorder="1" applyAlignment="1">
      <alignment horizontal="center" vertical="center" wrapText="1"/>
    </xf>
    <xf numFmtId="0" fontId="6" fillId="0" borderId="36" xfId="0" applyFont="1" applyBorder="1"/>
    <xf numFmtId="0" fontId="17" fillId="2" borderId="142" xfId="0" applyFont="1" applyFill="1" applyBorder="1" applyAlignment="1">
      <alignment horizontal="center" vertical="center"/>
    </xf>
    <xf numFmtId="9" fontId="21" fillId="51" borderId="113" xfId="2" applyFont="1" applyFill="1" applyBorder="1" applyAlignment="1">
      <alignment horizontal="center" vertical="center" wrapText="1"/>
    </xf>
    <xf numFmtId="0" fontId="17" fillId="3" borderId="116" xfId="0" applyFont="1" applyFill="1" applyBorder="1" applyAlignment="1">
      <alignment horizontal="center"/>
    </xf>
    <xf numFmtId="0" fontId="17" fillId="3" borderId="116" xfId="0" applyFont="1" applyFill="1" applyBorder="1" applyAlignment="1">
      <alignment horizontal="center" vertical="center" wrapText="1"/>
    </xf>
    <xf numFmtId="3" fontId="11" fillId="3" borderId="116" xfId="2" applyNumberFormat="1" applyFont="1" applyFill="1" applyBorder="1" applyAlignment="1">
      <alignment horizontal="center" vertical="center"/>
    </xf>
    <xf numFmtId="3" fontId="11" fillId="3" borderId="116" xfId="0" applyNumberFormat="1" applyFont="1" applyFill="1" applyBorder="1" applyAlignment="1">
      <alignment horizontal="center" vertical="center"/>
    </xf>
    <xf numFmtId="171" fontId="11" fillId="3" borderId="116" xfId="2" applyNumberFormat="1" applyFont="1" applyFill="1" applyBorder="1" applyAlignment="1">
      <alignment horizontal="center" vertical="center"/>
    </xf>
    <xf numFmtId="3" fontId="11" fillId="0" borderId="5" xfId="0" applyNumberFormat="1" applyFont="1" applyBorder="1" applyAlignment="1">
      <alignment horizontal="center" vertical="center"/>
    </xf>
    <xf numFmtId="171" fontId="11" fillId="4" borderId="1" xfId="2" applyNumberFormat="1" applyFont="1" applyFill="1" applyBorder="1" applyAlignment="1">
      <alignment horizontal="center" vertical="center"/>
    </xf>
    <xf numFmtId="0" fontId="6" fillId="0" borderId="1" xfId="0" applyFont="1" applyBorder="1"/>
    <xf numFmtId="179" fontId="6" fillId="3" borderId="35" xfId="0" applyNumberFormat="1" applyFont="1" applyFill="1" applyBorder="1" applyAlignment="1">
      <alignment horizontal="center" vertical="center"/>
    </xf>
    <xf numFmtId="0" fontId="0" fillId="0" borderId="0" xfId="0" applyAlignment="1">
      <alignment horizontal="left" vertical="center"/>
    </xf>
    <xf numFmtId="0" fontId="51" fillId="0" borderId="0" xfId="0" applyFont="1" applyAlignment="1">
      <alignment horizontal="center" vertical="center" wrapText="1"/>
    </xf>
    <xf numFmtId="0" fontId="46" fillId="47" borderId="231" xfId="7" applyFont="1" applyFill="1" applyBorder="1" applyAlignment="1">
      <alignment horizontal="center" vertical="top"/>
    </xf>
    <xf numFmtId="0" fontId="46" fillId="47" borderId="232" xfId="7" applyFont="1" applyFill="1" applyBorder="1" applyAlignment="1">
      <alignment horizontal="center" vertical="top"/>
    </xf>
    <xf numFmtId="3" fontId="43" fillId="46" borderId="65" xfId="7" applyNumberFormat="1" applyFont="1" applyFill="1" applyBorder="1" applyAlignment="1">
      <alignment horizontal="center" vertical="top"/>
    </xf>
    <xf numFmtId="3" fontId="43" fillId="46" borderId="198" xfId="7" applyNumberFormat="1" applyFont="1" applyFill="1" applyBorder="1" applyAlignment="1">
      <alignment horizontal="center" vertical="top"/>
    </xf>
    <xf numFmtId="3" fontId="43" fillId="46" borderId="18" xfId="7" applyNumberFormat="1" applyFont="1" applyFill="1" applyBorder="1" applyAlignment="1">
      <alignment horizontal="center" vertical="top"/>
    </xf>
    <xf numFmtId="3" fontId="43" fillId="46" borderId="73" xfId="7" applyNumberFormat="1" applyFont="1" applyFill="1" applyBorder="1" applyAlignment="1">
      <alignment horizontal="center" vertical="top"/>
    </xf>
    <xf numFmtId="3" fontId="43" fillId="46" borderId="233" xfId="7" applyNumberFormat="1" applyFont="1" applyFill="1" applyBorder="1" applyAlignment="1">
      <alignment horizontal="center" vertical="top"/>
    </xf>
    <xf numFmtId="0" fontId="46" fillId="47" borderId="205" xfId="7" applyFont="1" applyFill="1" applyBorder="1" applyAlignment="1">
      <alignment horizontal="center" vertical="top"/>
    </xf>
    <xf numFmtId="3" fontId="43" fillId="46" borderId="234" xfId="7" applyNumberFormat="1" applyFont="1" applyFill="1" applyBorder="1" applyAlignment="1">
      <alignment horizontal="center" vertical="top"/>
    </xf>
    <xf numFmtId="3" fontId="43" fillId="46" borderId="196" xfId="7" applyNumberFormat="1" applyFont="1" applyFill="1" applyBorder="1" applyAlignment="1">
      <alignment horizontal="center" vertical="top"/>
    </xf>
    <xf numFmtId="3" fontId="43" fillId="46" borderId="185" xfId="7" applyNumberFormat="1" applyFont="1" applyFill="1" applyBorder="1" applyAlignment="1">
      <alignment horizontal="center" vertical="top"/>
    </xf>
    <xf numFmtId="0" fontId="46" fillId="47" borderId="237" xfId="7" applyFont="1" applyFill="1" applyBorder="1" applyAlignment="1">
      <alignment horizontal="center" vertical="top"/>
    </xf>
    <xf numFmtId="3" fontId="43" fillId="3" borderId="110" xfId="7" applyNumberFormat="1" applyFont="1" applyFill="1" applyBorder="1" applyAlignment="1">
      <alignment horizontal="center" vertical="top"/>
    </xf>
    <xf numFmtId="3" fontId="43" fillId="3" borderId="32" xfId="7" applyNumberFormat="1" applyFont="1" applyFill="1" applyBorder="1" applyAlignment="1">
      <alignment horizontal="center" vertical="top"/>
    </xf>
    <xf numFmtId="3" fontId="43" fillId="3" borderId="41" xfId="7" applyNumberFormat="1" applyFont="1" applyFill="1" applyBorder="1" applyAlignment="1">
      <alignment horizontal="center" vertical="top"/>
    </xf>
    <xf numFmtId="3" fontId="43" fillId="3" borderId="71" xfId="7" applyNumberFormat="1" applyFont="1" applyFill="1" applyBorder="1" applyAlignment="1">
      <alignment horizontal="center" vertical="top"/>
    </xf>
    <xf numFmtId="3" fontId="43" fillId="3" borderId="33" xfId="7" applyNumberFormat="1" applyFont="1" applyFill="1" applyBorder="1" applyAlignment="1">
      <alignment horizontal="center" vertical="top"/>
    </xf>
    <xf numFmtId="3" fontId="43" fillId="46" borderId="70" xfId="7" applyNumberFormat="1" applyFont="1" applyFill="1" applyBorder="1" applyAlignment="1">
      <alignment horizontal="center" vertical="top"/>
    </xf>
    <xf numFmtId="0" fontId="43" fillId="0" borderId="235" xfId="7" applyFont="1" applyBorder="1" applyAlignment="1">
      <alignment horizontal="center"/>
    </xf>
    <xf numFmtId="0" fontId="43" fillId="0" borderId="188" xfId="7" applyFont="1" applyBorder="1" applyAlignment="1">
      <alignment horizontal="center"/>
    </xf>
    <xf numFmtId="3" fontId="43" fillId="3" borderId="0" xfId="7" applyNumberFormat="1" applyFont="1" applyFill="1" applyAlignment="1">
      <alignment horizontal="center" vertical="top"/>
    </xf>
    <xf numFmtId="3" fontId="43" fillId="46" borderId="238" xfId="7" applyNumberFormat="1" applyFont="1" applyFill="1" applyBorder="1" applyAlignment="1">
      <alignment horizontal="center" vertical="top"/>
    </xf>
    <xf numFmtId="0" fontId="43" fillId="0" borderId="235" xfId="7" applyFont="1" applyBorder="1" applyAlignment="1">
      <alignment horizontal="center" vertical="top"/>
    </xf>
    <xf numFmtId="0" fontId="42" fillId="0" borderId="29" xfId="7" applyBorder="1" applyAlignment="1">
      <alignment horizontal="center"/>
    </xf>
    <xf numFmtId="0" fontId="40" fillId="47" borderId="231" xfId="7" applyFont="1" applyFill="1" applyBorder="1" applyAlignment="1">
      <alignment horizontal="center" vertical="top"/>
    </xf>
    <xf numFmtId="171" fontId="43" fillId="46" borderId="213" xfId="2" applyNumberFormat="1" applyFont="1" applyFill="1" applyBorder="1" applyAlignment="1">
      <alignment horizontal="center" vertical="top"/>
    </xf>
    <xf numFmtId="171" fontId="43" fillId="46" borderId="212" xfId="2" applyNumberFormat="1" applyFont="1" applyFill="1" applyBorder="1" applyAlignment="1">
      <alignment horizontal="center" vertical="top"/>
    </xf>
    <xf numFmtId="171" fontId="43" fillId="46" borderId="214" xfId="2" applyNumberFormat="1" applyFont="1" applyFill="1" applyBorder="1" applyAlignment="1">
      <alignment horizontal="center" vertical="top"/>
    </xf>
    <xf numFmtId="171" fontId="43" fillId="46" borderId="199" xfId="2" applyNumberFormat="1" applyFont="1" applyFill="1" applyBorder="1" applyAlignment="1">
      <alignment horizontal="center" vertical="top"/>
    </xf>
    <xf numFmtId="171" fontId="43" fillId="46" borderId="31" xfId="2" applyNumberFormat="1" applyFont="1" applyFill="1" applyBorder="1" applyAlignment="1">
      <alignment horizontal="center" vertical="top"/>
    </xf>
    <xf numFmtId="171" fontId="43" fillId="46" borderId="33" xfId="2" applyNumberFormat="1" applyFont="1" applyFill="1" applyBorder="1" applyAlignment="1">
      <alignment horizontal="center" vertical="top"/>
    </xf>
    <xf numFmtId="171" fontId="43" fillId="46" borderId="72" xfId="2" applyNumberFormat="1" applyFont="1" applyFill="1" applyBorder="1" applyAlignment="1">
      <alignment horizontal="center" vertical="top"/>
    </xf>
    <xf numFmtId="171" fontId="43" fillId="46" borderId="38" xfId="2" applyNumberFormat="1" applyFont="1" applyFill="1" applyBorder="1" applyAlignment="1">
      <alignment horizontal="center" vertical="top"/>
    </xf>
    <xf numFmtId="171" fontId="43" fillId="46" borderId="113" xfId="2" applyNumberFormat="1" applyFont="1" applyFill="1" applyBorder="1" applyAlignment="1">
      <alignment horizontal="center" vertical="top"/>
    </xf>
    <xf numFmtId="171" fontId="43" fillId="0" borderId="0" xfId="7" applyNumberFormat="1" applyFont="1" applyAlignment="1">
      <alignment horizontal="center"/>
    </xf>
    <xf numFmtId="171" fontId="46" fillId="47" borderId="231" xfId="7" applyNumberFormat="1" applyFont="1" applyFill="1" applyBorder="1" applyAlignment="1">
      <alignment horizontal="center" vertical="top"/>
    </xf>
    <xf numFmtId="171" fontId="43" fillId="0" borderId="235" xfId="7" applyNumberFormat="1" applyFont="1" applyBorder="1" applyAlignment="1">
      <alignment horizontal="center" vertical="top"/>
    </xf>
    <xf numFmtId="171" fontId="43" fillId="46" borderId="239" xfId="2" applyNumberFormat="1" applyFont="1" applyFill="1" applyBorder="1" applyAlignment="1">
      <alignment horizontal="center" vertical="top"/>
    </xf>
    <xf numFmtId="171" fontId="43" fillId="0" borderId="188" xfId="7" applyNumberFormat="1" applyFont="1" applyBorder="1" applyAlignment="1">
      <alignment horizontal="center"/>
    </xf>
    <xf numFmtId="171" fontId="43" fillId="0" borderId="0" xfId="2" applyNumberFormat="1" applyFont="1" applyAlignment="1">
      <alignment horizontal="center"/>
    </xf>
    <xf numFmtId="3" fontId="43" fillId="46" borderId="215" xfId="7" applyNumberFormat="1" applyFont="1" applyFill="1" applyBorder="1" applyAlignment="1">
      <alignment horizontal="center" vertical="top"/>
    </xf>
    <xf numFmtId="176" fontId="46" fillId="48" borderId="205" xfId="7" applyNumberFormat="1" applyFont="1" applyFill="1" applyBorder="1" applyAlignment="1">
      <alignment horizontal="center" vertical="top"/>
    </xf>
    <xf numFmtId="3" fontId="43" fillId="46" borderId="184" xfId="7" applyNumberFormat="1" applyFont="1" applyFill="1" applyBorder="1" applyAlignment="1">
      <alignment horizontal="center" vertical="top"/>
    </xf>
    <xf numFmtId="3" fontId="43" fillId="46" borderId="216" xfId="7" applyNumberFormat="1" applyFont="1" applyFill="1" applyBorder="1" applyAlignment="1">
      <alignment horizontal="center" vertical="top"/>
    </xf>
    <xf numFmtId="3" fontId="43" fillId="0" borderId="17" xfId="7" applyNumberFormat="1" applyFont="1" applyBorder="1" applyAlignment="1">
      <alignment horizontal="center" vertical="top"/>
    </xf>
    <xf numFmtId="3" fontId="43" fillId="0" borderId="213" xfId="7" applyNumberFormat="1" applyFont="1" applyBorder="1" applyAlignment="1">
      <alignment horizontal="center" vertical="top"/>
    </xf>
    <xf numFmtId="171" fontId="43" fillId="46" borderId="21" xfId="2" applyNumberFormat="1" applyFont="1" applyFill="1" applyBorder="1" applyAlignment="1">
      <alignment horizontal="center" vertical="top"/>
    </xf>
    <xf numFmtId="3" fontId="43" fillId="46" borderId="4" xfId="7" applyNumberFormat="1" applyFont="1" applyFill="1" applyBorder="1" applyAlignment="1">
      <alignment horizontal="center" vertical="top"/>
    </xf>
    <xf numFmtId="176" fontId="46" fillId="48" borderId="66" xfId="7" applyNumberFormat="1" applyFont="1" applyFill="1" applyBorder="1" applyAlignment="1">
      <alignment horizontal="center" vertical="top"/>
    </xf>
    <xf numFmtId="171" fontId="46" fillId="48" borderId="231" xfId="7" applyNumberFormat="1" applyFont="1" applyFill="1" applyBorder="1" applyAlignment="1">
      <alignment horizontal="center" vertical="top"/>
    </xf>
    <xf numFmtId="171" fontId="40" fillId="48" borderId="231" xfId="7" applyNumberFormat="1" applyFont="1" applyFill="1" applyBorder="1" applyAlignment="1">
      <alignment horizontal="center" vertical="top"/>
    </xf>
    <xf numFmtId="176" fontId="40" fillId="48" borderId="145" xfId="7" applyNumberFormat="1" applyFont="1" applyFill="1" applyBorder="1" applyAlignment="1">
      <alignment horizontal="center" vertical="top"/>
    </xf>
    <xf numFmtId="176" fontId="40" fillId="48" borderId="79" xfId="7" applyNumberFormat="1" applyFont="1" applyFill="1" applyBorder="1" applyAlignment="1">
      <alignment horizontal="center" vertical="top"/>
    </xf>
    <xf numFmtId="176" fontId="40" fillId="48" borderId="41" xfId="7" applyNumberFormat="1" applyFont="1" applyFill="1" applyBorder="1" applyAlignment="1">
      <alignment horizontal="center" vertical="top"/>
    </xf>
    <xf numFmtId="0" fontId="46" fillId="48" borderId="113" xfId="7" applyFont="1" applyFill="1" applyBorder="1" applyAlignment="1">
      <alignment horizontal="center" vertical="top"/>
    </xf>
    <xf numFmtId="0" fontId="46" fillId="48" borderId="148" xfId="7" applyFont="1" applyFill="1" applyBorder="1" applyAlignment="1">
      <alignment horizontal="center" vertical="top"/>
    </xf>
    <xf numFmtId="176" fontId="46" fillId="47" borderId="36" xfId="7" applyNumberFormat="1" applyFont="1" applyFill="1" applyBorder="1" applyAlignment="1">
      <alignment horizontal="center" vertical="top"/>
    </xf>
    <xf numFmtId="3" fontId="43" fillId="3" borderId="242" xfId="7" applyNumberFormat="1" applyFont="1" applyFill="1" applyBorder="1" applyAlignment="1">
      <alignment horizontal="center" vertical="top"/>
    </xf>
    <xf numFmtId="3" fontId="43" fillId="3" borderId="243" xfId="7" applyNumberFormat="1" applyFont="1" applyFill="1" applyBorder="1" applyAlignment="1">
      <alignment horizontal="center" vertical="top"/>
    </xf>
    <xf numFmtId="171" fontId="43" fillId="0" borderId="15" xfId="7" applyNumberFormat="1" applyFont="1" applyBorder="1" applyAlignment="1">
      <alignment horizontal="center" vertical="top"/>
    </xf>
    <xf numFmtId="3" fontId="43" fillId="3" borderId="244" xfId="7" applyNumberFormat="1" applyFont="1" applyFill="1" applyBorder="1" applyAlignment="1">
      <alignment horizontal="center" vertical="top"/>
    </xf>
    <xf numFmtId="3" fontId="43" fillId="3" borderId="245" xfId="7" applyNumberFormat="1" applyFont="1" applyFill="1" applyBorder="1" applyAlignment="1">
      <alignment horizontal="center" vertical="top"/>
    </xf>
    <xf numFmtId="171" fontId="43" fillId="0" borderId="7" xfId="7" applyNumberFormat="1" applyFont="1" applyBorder="1" applyAlignment="1">
      <alignment horizontal="center" vertical="top"/>
    </xf>
    <xf numFmtId="171" fontId="43" fillId="0" borderId="6" xfId="7" applyNumberFormat="1" applyFont="1" applyBorder="1" applyAlignment="1">
      <alignment horizontal="center" vertical="top"/>
    </xf>
    <xf numFmtId="171" fontId="43" fillId="0" borderId="3" xfId="7" applyNumberFormat="1" applyFont="1" applyBorder="1" applyAlignment="1">
      <alignment horizontal="center" vertical="top"/>
    </xf>
    <xf numFmtId="3" fontId="43" fillId="3" borderId="145" xfId="7" applyNumberFormat="1" applyFont="1" applyFill="1" applyBorder="1" applyAlignment="1">
      <alignment horizontal="center" vertical="top"/>
    </xf>
    <xf numFmtId="3" fontId="43" fillId="3" borderId="246" xfId="7" applyNumberFormat="1" applyFont="1" applyFill="1" applyBorder="1" applyAlignment="1">
      <alignment horizontal="center" vertical="top"/>
    </xf>
    <xf numFmtId="3" fontId="43" fillId="3" borderId="247" xfId="7" applyNumberFormat="1" applyFont="1" applyFill="1" applyBorder="1" applyAlignment="1">
      <alignment horizontal="center" vertical="top"/>
    </xf>
    <xf numFmtId="3" fontId="43" fillId="3" borderId="7" xfId="7" applyNumberFormat="1" applyFont="1" applyFill="1" applyBorder="1" applyAlignment="1">
      <alignment horizontal="center" vertical="top"/>
    </xf>
    <xf numFmtId="3" fontId="43" fillId="3" borderId="65" xfId="7" applyNumberFormat="1" applyFont="1" applyFill="1" applyBorder="1" applyAlignment="1">
      <alignment horizontal="center" vertical="top"/>
    </xf>
    <xf numFmtId="3" fontId="43" fillId="3" borderId="70" xfId="7" applyNumberFormat="1" applyFont="1" applyFill="1" applyBorder="1" applyAlignment="1">
      <alignment horizontal="center" vertical="top"/>
    </xf>
    <xf numFmtId="3" fontId="43" fillId="3" borderId="6" xfId="7" applyNumberFormat="1" applyFont="1" applyFill="1" applyBorder="1" applyAlignment="1">
      <alignment horizontal="center" vertical="top"/>
    </xf>
    <xf numFmtId="3" fontId="43" fillId="3" borderId="217" xfId="7" applyNumberFormat="1" applyFont="1" applyFill="1" applyBorder="1" applyAlignment="1">
      <alignment horizontal="center" vertical="top"/>
    </xf>
    <xf numFmtId="3" fontId="43" fillId="3" borderId="215" xfId="7" applyNumberFormat="1" applyFont="1" applyFill="1" applyBorder="1" applyAlignment="1">
      <alignment horizontal="center" vertical="top"/>
    </xf>
    <xf numFmtId="3" fontId="43" fillId="3" borderId="184" xfId="7" applyNumberFormat="1" applyFont="1" applyFill="1" applyBorder="1" applyAlignment="1">
      <alignment horizontal="center" vertical="top"/>
    </xf>
    <xf numFmtId="3" fontId="43" fillId="3" borderId="187" xfId="7" applyNumberFormat="1" applyFont="1" applyFill="1" applyBorder="1" applyAlignment="1">
      <alignment horizontal="center" vertical="top"/>
    </xf>
    <xf numFmtId="3" fontId="43" fillId="3" borderId="185" xfId="7" applyNumberFormat="1" applyFont="1" applyFill="1" applyBorder="1" applyAlignment="1">
      <alignment horizontal="center" vertical="top"/>
    </xf>
    <xf numFmtId="3" fontId="43" fillId="3" borderId="248" xfId="7" applyNumberFormat="1" applyFont="1" applyFill="1" applyBorder="1" applyAlignment="1">
      <alignment horizontal="center" vertical="top"/>
    </xf>
    <xf numFmtId="3" fontId="43" fillId="3" borderId="249" xfId="7" applyNumberFormat="1" applyFont="1" applyFill="1" applyBorder="1" applyAlignment="1">
      <alignment horizontal="center" vertical="top"/>
    </xf>
    <xf numFmtId="3" fontId="43" fillId="3" borderId="250" xfId="7" applyNumberFormat="1" applyFont="1" applyFill="1" applyBorder="1" applyAlignment="1">
      <alignment horizontal="center" vertical="top"/>
    </xf>
    <xf numFmtId="3" fontId="43" fillId="3" borderId="240" xfId="7" applyNumberFormat="1" applyFont="1" applyFill="1" applyBorder="1" applyAlignment="1">
      <alignment horizontal="center" vertical="top"/>
    </xf>
    <xf numFmtId="0" fontId="43" fillId="0" borderId="15" xfId="7" applyFont="1" applyBorder="1" applyAlignment="1">
      <alignment horizontal="center" vertical="top"/>
    </xf>
    <xf numFmtId="0" fontId="46" fillId="48" borderId="72" xfId="7" applyFont="1" applyFill="1" applyBorder="1" applyAlignment="1">
      <alignment horizontal="center" vertical="top"/>
    </xf>
    <xf numFmtId="3" fontId="43" fillId="0" borderId="150" xfId="7" applyNumberFormat="1" applyFont="1" applyBorder="1" applyAlignment="1">
      <alignment horizontal="center" vertical="top"/>
    </xf>
    <xf numFmtId="3" fontId="43" fillId="0" borderId="241" xfId="7" applyNumberFormat="1" applyFont="1" applyBorder="1" applyAlignment="1">
      <alignment horizontal="center" vertical="top"/>
    </xf>
    <xf numFmtId="0" fontId="43" fillId="0" borderId="75" xfId="7" applyFont="1" applyBorder="1" applyAlignment="1">
      <alignment horizontal="center" vertical="top"/>
    </xf>
    <xf numFmtId="0" fontId="42" fillId="0" borderId="41" xfId="7" applyBorder="1" applyAlignment="1">
      <alignment horizontal="center"/>
    </xf>
    <xf numFmtId="0" fontId="6" fillId="0" borderId="41" xfId="7" applyFont="1" applyBorder="1" applyAlignment="1">
      <alignment horizontal="center"/>
    </xf>
    <xf numFmtId="0" fontId="46" fillId="47" borderId="35" xfId="7" applyFont="1" applyFill="1" applyBorder="1" applyAlignment="1">
      <alignment horizontal="center" vertical="top"/>
    </xf>
    <xf numFmtId="176" fontId="40" fillId="48" borderId="35" xfId="7" applyNumberFormat="1" applyFont="1" applyFill="1" applyBorder="1" applyAlignment="1">
      <alignment horizontal="center" vertical="top"/>
    </xf>
    <xf numFmtId="176" fontId="40" fillId="48" borderId="32" xfId="7" applyNumberFormat="1" applyFont="1" applyFill="1" applyBorder="1" applyAlignment="1">
      <alignment horizontal="center" vertical="top"/>
    </xf>
    <xf numFmtId="176" fontId="40" fillId="48" borderId="114" xfId="7" applyNumberFormat="1" applyFont="1" applyFill="1" applyBorder="1" applyAlignment="1">
      <alignment horizontal="center" vertical="top"/>
    </xf>
    <xf numFmtId="0" fontId="46" fillId="48" borderId="238" xfId="7" applyFont="1" applyFill="1" applyBorder="1" applyAlignment="1">
      <alignment horizontal="center" vertical="top"/>
    </xf>
    <xf numFmtId="176" fontId="46" fillId="47" borderId="32" xfId="7" applyNumberFormat="1" applyFont="1" applyFill="1" applyBorder="1" applyAlignment="1">
      <alignment horizontal="center" vertical="top"/>
    </xf>
    <xf numFmtId="176" fontId="46" fillId="47" borderId="35" xfId="7" applyNumberFormat="1" applyFont="1" applyFill="1" applyBorder="1" applyAlignment="1">
      <alignment horizontal="center" vertical="top"/>
    </xf>
    <xf numFmtId="0" fontId="46" fillId="47" borderId="70" xfId="7" applyFont="1" applyFill="1" applyBorder="1" applyAlignment="1">
      <alignment horizontal="center" vertical="top"/>
    </xf>
    <xf numFmtId="0" fontId="46" fillId="47" borderId="72" xfId="7" applyFont="1" applyFill="1" applyBorder="1" applyAlignment="1">
      <alignment horizontal="center" vertical="top"/>
    </xf>
    <xf numFmtId="176" fontId="46" fillId="47" borderId="70" xfId="7" applyNumberFormat="1" applyFont="1" applyFill="1" applyBorder="1" applyAlignment="1">
      <alignment horizontal="center" vertical="top"/>
    </xf>
    <xf numFmtId="0" fontId="6" fillId="0" borderId="0" xfId="7" applyFont="1" applyAlignment="1">
      <alignment vertical="top" wrapText="1"/>
    </xf>
    <xf numFmtId="171" fontId="43" fillId="0" borderId="235" xfId="2" applyNumberFormat="1" applyFont="1" applyBorder="1" applyAlignment="1">
      <alignment horizontal="center" vertical="top"/>
    </xf>
    <xf numFmtId="0" fontId="6" fillId="0" borderId="29" xfId="7" applyFont="1" applyBorder="1" applyAlignment="1">
      <alignment horizontal="center"/>
    </xf>
    <xf numFmtId="0" fontId="43" fillId="0" borderId="0" xfId="7" applyFont="1" applyAlignment="1">
      <alignment horizontal="center" vertical="center"/>
    </xf>
    <xf numFmtId="0" fontId="46" fillId="48" borderId="117" xfId="7" applyFont="1" applyFill="1" applyBorder="1" applyAlignment="1">
      <alignment horizontal="center" vertical="center"/>
    </xf>
    <xf numFmtId="0" fontId="43" fillId="0" borderId="36" xfId="7" applyFont="1" applyBorder="1" applyAlignment="1">
      <alignment horizontal="center" vertical="center"/>
    </xf>
    <xf numFmtId="0" fontId="43" fillId="0" borderId="29" xfId="7" applyFont="1" applyBorder="1" applyAlignment="1">
      <alignment horizontal="center" vertical="center"/>
    </xf>
    <xf numFmtId="0" fontId="46" fillId="48" borderId="174" xfId="7" applyFont="1" applyFill="1" applyBorder="1" applyAlignment="1">
      <alignment horizontal="center" vertical="center"/>
    </xf>
    <xf numFmtId="0" fontId="42" fillId="0" borderId="0" xfId="7" applyAlignment="1">
      <alignment horizontal="center" vertical="center"/>
    </xf>
    <xf numFmtId="0" fontId="46" fillId="48" borderId="19" xfId="7" applyFont="1" applyFill="1" applyBorder="1" applyAlignment="1">
      <alignment horizontal="center" vertical="center"/>
    </xf>
    <xf numFmtId="3" fontId="43" fillId="0" borderId="229" xfId="7" applyNumberFormat="1" applyFont="1" applyBorder="1" applyAlignment="1">
      <alignment horizontal="center" vertical="top"/>
    </xf>
    <xf numFmtId="176" fontId="46" fillId="48" borderId="253" xfId="7" applyNumberFormat="1" applyFont="1" applyFill="1" applyBorder="1" applyAlignment="1">
      <alignment horizontal="center" vertical="top"/>
    </xf>
    <xf numFmtId="3" fontId="43" fillId="46" borderId="254" xfId="7" applyNumberFormat="1" applyFont="1" applyFill="1" applyBorder="1" applyAlignment="1">
      <alignment horizontal="center" vertical="top"/>
    </xf>
    <xf numFmtId="0" fontId="46" fillId="47" borderId="207" xfId="7" applyFont="1" applyFill="1" applyBorder="1" applyAlignment="1">
      <alignment horizontal="center" vertical="top"/>
    </xf>
    <xf numFmtId="3" fontId="43" fillId="46" borderId="67" xfId="7" applyNumberFormat="1" applyFont="1" applyFill="1" applyBorder="1" applyAlignment="1">
      <alignment horizontal="center" vertical="top"/>
    </xf>
    <xf numFmtId="3" fontId="43" fillId="46" borderId="35" xfId="7" applyNumberFormat="1" applyFont="1" applyFill="1" applyBorder="1" applyAlignment="1">
      <alignment horizontal="center" vertical="top"/>
    </xf>
    <xf numFmtId="176" fontId="40" fillId="48" borderId="148" xfId="7" applyNumberFormat="1" applyFont="1" applyFill="1" applyBorder="1" applyAlignment="1">
      <alignment horizontal="center" vertical="top"/>
    </xf>
    <xf numFmtId="0" fontId="43" fillId="0" borderId="115" xfId="7" applyFont="1" applyBorder="1" applyAlignment="1">
      <alignment horizontal="center" vertical="top"/>
    </xf>
    <xf numFmtId="0" fontId="43" fillId="0" borderId="145" xfId="7" applyFont="1" applyBorder="1" applyAlignment="1">
      <alignment horizontal="center" vertical="top"/>
    </xf>
    <xf numFmtId="0" fontId="43" fillId="0" borderId="110" xfId="7" applyFont="1" applyBorder="1" applyAlignment="1">
      <alignment horizontal="center" vertical="top"/>
    </xf>
    <xf numFmtId="176" fontId="46" fillId="48" borderId="207" xfId="7" applyNumberFormat="1" applyFont="1" applyFill="1" applyBorder="1" applyAlignment="1">
      <alignment horizontal="center" vertical="top"/>
    </xf>
    <xf numFmtId="3" fontId="43" fillId="46" borderId="6" xfId="7" applyNumberFormat="1" applyFont="1" applyFill="1" applyBorder="1" applyAlignment="1">
      <alignment horizontal="center" vertical="top"/>
    </xf>
    <xf numFmtId="176" fontId="40" fillId="48" borderId="144" xfId="7" applyNumberFormat="1" applyFont="1" applyFill="1" applyBorder="1" applyAlignment="1">
      <alignment horizontal="center" vertical="top"/>
    </xf>
    <xf numFmtId="176" fontId="40" fillId="48" borderId="143" xfId="7" applyNumberFormat="1" applyFont="1" applyFill="1" applyBorder="1" applyAlignment="1">
      <alignment horizontal="center" vertical="top"/>
    </xf>
    <xf numFmtId="176" fontId="40" fillId="48" borderId="36" xfId="7" applyNumberFormat="1" applyFont="1" applyFill="1" applyBorder="1" applyAlignment="1">
      <alignment horizontal="center" vertical="top"/>
    </xf>
    <xf numFmtId="0" fontId="43" fillId="0" borderId="79" xfId="7" applyFont="1" applyBorder="1" applyAlignment="1">
      <alignment horizontal="center" vertical="top"/>
    </xf>
    <xf numFmtId="171" fontId="43" fillId="0" borderId="145" xfId="7" applyNumberFormat="1" applyFont="1" applyBorder="1" applyAlignment="1">
      <alignment horizontal="center" vertical="top"/>
    </xf>
    <xf numFmtId="171" fontId="43" fillId="0" borderId="79" xfId="7" applyNumberFormat="1" applyFont="1" applyBorder="1" applyAlignment="1">
      <alignment horizontal="center" vertical="top"/>
    </xf>
    <xf numFmtId="171" fontId="43" fillId="0" borderId="32" xfId="7" applyNumberFormat="1" applyFont="1" applyBorder="1" applyAlignment="1">
      <alignment horizontal="center" vertical="top"/>
    </xf>
    <xf numFmtId="171" fontId="43" fillId="0" borderId="35" xfId="7" applyNumberFormat="1" applyFont="1" applyBorder="1" applyAlignment="1">
      <alignment horizontal="center" vertical="top"/>
    </xf>
    <xf numFmtId="171" fontId="43" fillId="0" borderId="76" xfId="7" applyNumberFormat="1" applyFont="1" applyBorder="1" applyAlignment="1">
      <alignment horizontal="center" vertical="top"/>
    </xf>
    <xf numFmtId="171" fontId="43" fillId="0" borderId="41" xfId="7" applyNumberFormat="1" applyFont="1" applyBorder="1" applyAlignment="1">
      <alignment horizontal="center" vertical="top"/>
    </xf>
    <xf numFmtId="176" fontId="46" fillId="47" borderId="37" xfId="7" applyNumberFormat="1" applyFont="1" applyFill="1" applyBorder="1" applyAlignment="1">
      <alignment horizontal="center" vertical="top"/>
    </xf>
    <xf numFmtId="171" fontId="43" fillId="0" borderId="21" xfId="7" applyNumberFormat="1" applyFont="1" applyBorder="1" applyAlignment="1">
      <alignment horizontal="center" vertical="top"/>
    </xf>
    <xf numFmtId="171" fontId="43" fillId="0" borderId="72" xfId="7" applyNumberFormat="1" applyFont="1" applyBorder="1" applyAlignment="1">
      <alignment horizontal="center" vertical="top"/>
    </xf>
    <xf numFmtId="176" fontId="40" fillId="48" borderId="146" xfId="7" applyNumberFormat="1" applyFont="1" applyFill="1" applyBorder="1" applyAlignment="1">
      <alignment horizontal="center" vertical="top"/>
    </xf>
    <xf numFmtId="171" fontId="43" fillId="0" borderId="22" xfId="7" applyNumberFormat="1" applyFont="1" applyBorder="1" applyAlignment="1">
      <alignment horizontal="center" vertical="top"/>
    </xf>
    <xf numFmtId="0" fontId="46" fillId="48" borderId="37" xfId="7" applyFont="1" applyFill="1" applyBorder="1" applyAlignment="1">
      <alignment horizontal="center" vertical="center"/>
    </xf>
    <xf numFmtId="0" fontId="43" fillId="0" borderId="113" xfId="7" applyFont="1" applyBorder="1" applyAlignment="1">
      <alignment horizontal="center" vertical="center"/>
    </xf>
    <xf numFmtId="171" fontId="43" fillId="0" borderId="14" xfId="7" applyNumberFormat="1" applyFont="1" applyBorder="1" applyAlignment="1">
      <alignment horizontal="center" vertical="top"/>
    </xf>
    <xf numFmtId="171" fontId="43" fillId="0" borderId="141" xfId="7" applyNumberFormat="1" applyFont="1" applyBorder="1" applyAlignment="1">
      <alignment horizontal="center" vertical="top"/>
    </xf>
    <xf numFmtId="171" fontId="43" fillId="0" borderId="34" xfId="7" applyNumberFormat="1" applyFont="1" applyBorder="1" applyAlignment="1">
      <alignment horizontal="center" vertical="top"/>
    </xf>
    <xf numFmtId="0" fontId="43" fillId="0" borderId="36" xfId="7" applyFont="1" applyBorder="1" applyAlignment="1">
      <alignment horizontal="center" vertical="top"/>
    </xf>
    <xf numFmtId="171" fontId="43" fillId="0" borderId="114" xfId="7" applyNumberFormat="1" applyFont="1" applyBorder="1" applyAlignment="1">
      <alignment horizontal="center" vertical="top"/>
    </xf>
    <xf numFmtId="0" fontId="43" fillId="0" borderId="255" xfId="7" applyFont="1" applyBorder="1" applyAlignment="1">
      <alignment horizontal="center" vertical="top"/>
    </xf>
    <xf numFmtId="176" fontId="40" fillId="48" borderId="239" xfId="7" applyNumberFormat="1" applyFont="1" applyFill="1" applyBorder="1" applyAlignment="1">
      <alignment horizontal="center" vertical="top"/>
    </xf>
    <xf numFmtId="176" fontId="40" fillId="48" borderId="256" xfId="7" applyNumberFormat="1" applyFont="1" applyFill="1" applyBorder="1" applyAlignment="1">
      <alignment horizontal="center" vertical="top"/>
    </xf>
    <xf numFmtId="3" fontId="43" fillId="0" borderId="190" xfId="7" applyNumberFormat="1" applyFont="1" applyBorder="1" applyAlignment="1">
      <alignment horizontal="center" vertical="top"/>
    </xf>
    <xf numFmtId="0" fontId="43" fillId="0" borderId="35" xfId="7" applyFont="1" applyBorder="1" applyAlignment="1">
      <alignment horizontal="center" vertical="top"/>
    </xf>
    <xf numFmtId="176" fontId="40" fillId="48" borderId="37" xfId="7" applyNumberFormat="1" applyFont="1" applyFill="1" applyBorder="1" applyAlignment="1">
      <alignment horizontal="center" vertical="top"/>
    </xf>
    <xf numFmtId="0" fontId="43" fillId="0" borderId="113" xfId="7" applyFont="1" applyBorder="1" applyAlignment="1">
      <alignment horizontal="center" vertical="top"/>
    </xf>
    <xf numFmtId="0" fontId="43" fillId="0" borderId="26" xfId="7" applyFont="1" applyBorder="1" applyAlignment="1">
      <alignment horizontal="center" vertical="top"/>
    </xf>
    <xf numFmtId="0" fontId="40" fillId="47" borderId="81" xfId="7" applyFont="1" applyFill="1" applyBorder="1" applyAlignment="1">
      <alignment horizontal="center" vertical="center"/>
    </xf>
    <xf numFmtId="0" fontId="40" fillId="47" borderId="115" xfId="7" applyFont="1" applyFill="1" applyBorder="1" applyAlignment="1">
      <alignment horizontal="center" vertical="center"/>
    </xf>
    <xf numFmtId="3" fontId="43" fillId="46" borderId="152" xfId="7" applyNumberFormat="1" applyFont="1" applyFill="1" applyBorder="1" applyAlignment="1">
      <alignment horizontal="center" vertical="top"/>
    </xf>
    <xf numFmtId="3" fontId="43" fillId="46" borderId="200" xfId="7" applyNumberFormat="1" applyFont="1" applyFill="1" applyBorder="1" applyAlignment="1">
      <alignment horizontal="center" vertical="top"/>
    </xf>
    <xf numFmtId="3" fontId="43" fillId="46" borderId="225" xfId="7" applyNumberFormat="1" applyFont="1" applyFill="1" applyBorder="1" applyAlignment="1">
      <alignment horizontal="center" vertical="top"/>
    </xf>
    <xf numFmtId="3" fontId="43" fillId="46" borderId="257" xfId="7" applyNumberFormat="1" applyFont="1" applyFill="1" applyBorder="1" applyAlignment="1">
      <alignment horizontal="center" vertical="top"/>
    </xf>
    <xf numFmtId="3" fontId="43" fillId="46" borderId="28" xfId="7" applyNumberFormat="1" applyFont="1" applyFill="1" applyBorder="1" applyAlignment="1">
      <alignment horizontal="center" vertical="top"/>
    </xf>
    <xf numFmtId="176" fontId="40" fillId="48" borderId="142" xfId="7" applyNumberFormat="1" applyFont="1" applyFill="1" applyBorder="1" applyAlignment="1">
      <alignment horizontal="center" vertical="top"/>
    </xf>
    <xf numFmtId="0" fontId="43" fillId="0" borderId="40" xfId="7" applyFont="1" applyBorder="1" applyAlignment="1">
      <alignment horizontal="center" vertical="top"/>
    </xf>
    <xf numFmtId="0" fontId="43" fillId="0" borderId="85" xfId="7" applyFont="1" applyBorder="1" applyAlignment="1">
      <alignment horizontal="center" vertical="top"/>
    </xf>
    <xf numFmtId="0" fontId="43" fillId="0" borderId="83" xfId="7" applyFont="1" applyBorder="1" applyAlignment="1">
      <alignment horizontal="center" vertical="top"/>
    </xf>
    <xf numFmtId="0" fontId="43" fillId="0" borderId="4" xfId="7" applyFont="1" applyBorder="1" applyAlignment="1">
      <alignment horizontal="center" vertical="top"/>
    </xf>
    <xf numFmtId="0" fontId="43" fillId="0" borderId="152" xfId="7" applyFont="1" applyBorder="1" applyAlignment="1">
      <alignment horizontal="center" vertical="top"/>
    </xf>
    <xf numFmtId="0" fontId="43" fillId="0" borderId="148" xfId="7" applyFont="1" applyBorder="1" applyAlignment="1">
      <alignment horizontal="center" vertical="top"/>
    </xf>
    <xf numFmtId="176" fontId="46" fillId="47" borderId="114" xfId="7" applyNumberFormat="1" applyFont="1" applyFill="1" applyBorder="1" applyAlignment="1">
      <alignment horizontal="center" vertical="top"/>
    </xf>
    <xf numFmtId="0" fontId="51" fillId="0" borderId="0" xfId="0" applyFont="1" applyAlignment="1">
      <alignment vertical="center" wrapText="1"/>
    </xf>
    <xf numFmtId="176" fontId="40" fillId="48" borderId="218" xfId="7" applyNumberFormat="1" applyFont="1" applyFill="1" applyBorder="1" applyAlignment="1">
      <alignment horizontal="center" vertical="top"/>
    </xf>
    <xf numFmtId="171" fontId="43" fillId="46" borderId="17" xfId="2" applyNumberFormat="1" applyFont="1" applyFill="1" applyBorder="1" applyAlignment="1">
      <alignment horizontal="center" vertical="top"/>
    </xf>
    <xf numFmtId="0" fontId="43" fillId="0" borderId="3" xfId="7" applyFont="1" applyBorder="1" applyAlignment="1">
      <alignment horizontal="center" vertical="top"/>
    </xf>
    <xf numFmtId="0" fontId="43" fillId="0" borderId="18" xfId="7" applyFont="1" applyBorder="1" applyAlignment="1">
      <alignment horizontal="center" vertical="top"/>
    </xf>
    <xf numFmtId="3" fontId="43" fillId="0" borderId="238" xfId="7" applyNumberFormat="1" applyFont="1" applyBorder="1" applyAlignment="1">
      <alignment horizontal="center" vertical="top"/>
    </xf>
    <xf numFmtId="3" fontId="43" fillId="0" borderId="239" xfId="7" applyNumberFormat="1" applyFont="1" applyBorder="1" applyAlignment="1">
      <alignment horizontal="center" vertical="top"/>
    </xf>
    <xf numFmtId="0" fontId="42" fillId="0" borderId="29" xfId="7" applyBorder="1" applyAlignment="1">
      <alignment horizontal="center" vertical="center"/>
    </xf>
    <xf numFmtId="0" fontId="7" fillId="47" borderId="225" xfId="7" applyFont="1" applyFill="1" applyBorder="1" applyAlignment="1">
      <alignment horizontal="center" vertical="top"/>
    </xf>
    <xf numFmtId="0" fontId="7" fillId="47" borderId="11" xfId="7" applyFont="1" applyFill="1" applyBorder="1" applyAlignment="1">
      <alignment horizontal="center" vertical="top"/>
    </xf>
    <xf numFmtId="0" fontId="7" fillId="47" borderId="226" xfId="7" applyFont="1" applyFill="1" applyBorder="1" applyAlignment="1">
      <alignment horizontal="center" vertical="top"/>
    </xf>
    <xf numFmtId="0" fontId="7" fillId="47" borderId="9" xfId="7" applyFont="1" applyFill="1" applyBorder="1" applyAlignment="1">
      <alignment horizontal="center" vertical="top"/>
    </xf>
    <xf numFmtId="0" fontId="45" fillId="0" borderId="15" xfId="7" applyFont="1" applyBorder="1" applyAlignment="1">
      <alignment horizontal="center" vertical="center"/>
    </xf>
    <xf numFmtId="0" fontId="45" fillId="0" borderId="17" xfId="7" applyFont="1" applyBorder="1" applyAlignment="1">
      <alignment horizontal="center" vertical="center"/>
    </xf>
    <xf numFmtId="0" fontId="45" fillId="0" borderId="229" xfId="7" applyFont="1" applyBorder="1" applyAlignment="1">
      <alignment horizontal="center" vertical="center"/>
    </xf>
    <xf numFmtId="0" fontId="7" fillId="47" borderId="73" xfId="7" applyFont="1" applyFill="1" applyBorder="1" applyAlignment="1">
      <alignment horizontal="center" vertical="top"/>
    </xf>
    <xf numFmtId="0" fontId="7" fillId="47" borderId="80" xfId="7" applyFont="1" applyFill="1" applyBorder="1" applyAlignment="1">
      <alignment horizontal="center" vertical="top"/>
    </xf>
    <xf numFmtId="3" fontId="6" fillId="0" borderId="4" xfId="7" applyNumberFormat="1" applyFont="1" applyBorder="1" applyAlignment="1">
      <alignment horizontal="center" vertical="top"/>
    </xf>
    <xf numFmtId="3" fontId="6" fillId="0" borderId="38" xfId="7" applyNumberFormat="1" applyFont="1" applyBorder="1" applyAlignment="1">
      <alignment horizontal="center" vertical="top"/>
    </xf>
    <xf numFmtId="3" fontId="6" fillId="0" borderId="18" xfId="7" applyNumberFormat="1" applyFont="1" applyBorder="1" applyAlignment="1">
      <alignment horizontal="center" vertical="top"/>
    </xf>
    <xf numFmtId="3" fontId="6" fillId="0" borderId="78" xfId="7" applyNumberFormat="1" applyFont="1" applyBorder="1" applyAlignment="1">
      <alignment horizontal="center" vertical="top"/>
    </xf>
    <xf numFmtId="0" fontId="45" fillId="48" borderId="77" xfId="7" applyFont="1" applyFill="1" applyBorder="1" applyAlignment="1">
      <alignment vertical="center"/>
    </xf>
    <xf numFmtId="0" fontId="45" fillId="47" borderId="14" xfId="7" applyFont="1" applyFill="1" applyBorder="1" applyAlignment="1">
      <alignment vertical="center"/>
    </xf>
    <xf numFmtId="0" fontId="45" fillId="47" borderId="22" xfId="7" applyFont="1" applyFill="1" applyBorder="1" applyAlignment="1">
      <alignment vertical="center"/>
    </xf>
    <xf numFmtId="0" fontId="45" fillId="47" borderId="34" xfId="7" applyFont="1" applyFill="1" applyBorder="1" applyAlignment="1">
      <alignment vertical="center"/>
    </xf>
    <xf numFmtId="3" fontId="45" fillId="0" borderId="139" xfId="7" applyNumberFormat="1" applyFont="1" applyBorder="1" applyAlignment="1">
      <alignment horizontal="left" vertical="top" wrapText="1"/>
    </xf>
    <xf numFmtId="3" fontId="45" fillId="0" borderId="149" xfId="7" applyNumberFormat="1" applyFont="1" applyBorder="1" applyAlignment="1">
      <alignment horizontal="left" vertical="top" wrapText="1"/>
    </xf>
    <xf numFmtId="0" fontId="45" fillId="47" borderId="14" xfId="7" applyFont="1" applyFill="1" applyBorder="1" applyAlignment="1">
      <alignment vertical="center" wrapText="1"/>
    </xf>
    <xf numFmtId="0" fontId="45" fillId="47" borderId="139" xfId="7" applyFont="1" applyFill="1" applyBorder="1" applyAlignment="1">
      <alignment vertical="center" wrapText="1"/>
    </xf>
    <xf numFmtId="0" fontId="48" fillId="48" borderId="77" xfId="7" applyFont="1" applyFill="1" applyBorder="1" applyAlignment="1">
      <alignment vertical="center"/>
    </xf>
    <xf numFmtId="0" fontId="48" fillId="48" borderId="4" xfId="7" applyFont="1" applyFill="1" applyBorder="1" applyAlignment="1">
      <alignment horizontal="center" vertical="top"/>
    </xf>
    <xf numFmtId="0" fontId="48" fillId="48" borderId="149" xfId="7" applyFont="1" applyFill="1" applyBorder="1" applyAlignment="1">
      <alignment horizontal="center" vertical="top"/>
    </xf>
    <xf numFmtId="0" fontId="8" fillId="3" borderId="0" xfId="0" applyFont="1" applyFill="1"/>
    <xf numFmtId="0" fontId="10" fillId="3" borderId="0" xfId="0" applyFont="1" applyFill="1" applyAlignment="1">
      <alignment horizontal="center"/>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39" fillId="3" borderId="44" xfId="0" applyFont="1" applyFill="1" applyBorder="1" applyAlignment="1">
      <alignment horizontal="center" vertical="center" wrapText="1"/>
    </xf>
    <xf numFmtId="0" fontId="0" fillId="3" borderId="12" xfId="0" applyFill="1" applyBorder="1"/>
    <xf numFmtId="0" fontId="17" fillId="3" borderId="6" xfId="0" applyFont="1" applyFill="1" applyBorder="1" applyAlignment="1">
      <alignment horizontal="center"/>
    </xf>
    <xf numFmtId="0" fontId="10" fillId="3" borderId="0" xfId="0" applyFont="1" applyFill="1"/>
    <xf numFmtId="0" fontId="8" fillId="3" borderId="41" xfId="0" applyFont="1" applyFill="1" applyBorder="1" applyAlignment="1">
      <alignment vertical="center"/>
    </xf>
    <xf numFmtId="3" fontId="6" fillId="3" borderId="75" xfId="0" applyNumberFormat="1" applyFont="1" applyFill="1" applyBorder="1" applyAlignment="1">
      <alignment horizontal="center" vertical="center"/>
    </xf>
    <xf numFmtId="3" fontId="6" fillId="3" borderId="26" xfId="0" applyNumberFormat="1" applyFont="1" applyFill="1" applyBorder="1" applyAlignment="1">
      <alignment horizontal="center" vertical="center"/>
    </xf>
    <xf numFmtId="0" fontId="43" fillId="46" borderId="149" xfId="7" applyFont="1" applyFill="1" applyBorder="1" applyAlignment="1">
      <alignment horizontal="center" vertical="center"/>
    </xf>
    <xf numFmtId="0" fontId="43" fillId="46" borderId="20" xfId="7" applyFont="1" applyFill="1" applyBorder="1" applyAlignment="1">
      <alignment horizontal="center" vertical="center"/>
    </xf>
    <xf numFmtId="0" fontId="43" fillId="46" borderId="139" xfId="7" applyFont="1" applyFill="1" applyBorder="1" applyAlignment="1">
      <alignment horizontal="center" vertical="center"/>
    </xf>
    <xf numFmtId="0" fontId="43" fillId="46" borderId="140" xfId="7" applyFont="1" applyFill="1" applyBorder="1" applyAlignment="1">
      <alignment horizontal="center" vertical="center"/>
    </xf>
    <xf numFmtId="0" fontId="43" fillId="46" borderId="141" xfId="7" applyFont="1" applyFill="1" applyBorder="1" applyAlignment="1">
      <alignment horizontal="center" vertical="center"/>
    </xf>
    <xf numFmtId="0" fontId="43" fillId="46" borderId="116" xfId="7" applyFont="1" applyFill="1" applyBorder="1" applyAlignment="1">
      <alignment horizontal="center" vertical="center"/>
    </xf>
    <xf numFmtId="0" fontId="43" fillId="46" borderId="115" xfId="7" applyFont="1" applyFill="1" applyBorder="1" applyAlignment="1">
      <alignment horizontal="center" vertical="center"/>
    </xf>
    <xf numFmtId="0" fontId="43" fillId="46" borderId="147" xfId="7" applyFont="1" applyFill="1" applyBorder="1" applyAlignment="1">
      <alignment horizontal="center" vertical="center"/>
    </xf>
    <xf numFmtId="0" fontId="43" fillId="46" borderId="22" xfId="7" applyFont="1" applyFill="1" applyBorder="1" applyAlignment="1">
      <alignment horizontal="center" vertical="center"/>
    </xf>
    <xf numFmtId="0" fontId="43" fillId="46" borderId="176" xfId="7" applyFont="1" applyFill="1" applyBorder="1" applyAlignment="1">
      <alignment horizontal="center" vertical="center"/>
    </xf>
    <xf numFmtId="0" fontId="43" fillId="46" borderId="13" xfId="7" applyFont="1" applyFill="1" applyBorder="1" applyAlignment="1">
      <alignment horizontal="center" vertical="center"/>
    </xf>
    <xf numFmtId="0" fontId="43" fillId="46" borderId="41" xfId="7" applyFont="1" applyFill="1" applyBorder="1" applyAlignment="1">
      <alignment horizontal="center" vertical="center"/>
    </xf>
    <xf numFmtId="0" fontId="43" fillId="46" borderId="76" xfId="7" applyFont="1" applyFill="1" applyBorder="1" applyAlignment="1">
      <alignment horizontal="center" vertical="center"/>
    </xf>
    <xf numFmtId="0" fontId="43" fillId="46" borderId="113" xfId="7" applyFont="1" applyFill="1" applyBorder="1" applyAlignment="1">
      <alignment horizontal="center" vertical="center"/>
    </xf>
    <xf numFmtId="0" fontId="6" fillId="0" borderId="113" xfId="0" applyFont="1" applyBorder="1" applyAlignment="1">
      <alignment horizontal="center" vertical="center" wrapText="1"/>
    </xf>
    <xf numFmtId="0" fontId="6" fillId="0" borderId="29" xfId="0" applyFont="1" applyBorder="1" applyAlignment="1">
      <alignment horizontal="left" vertical="top"/>
    </xf>
    <xf numFmtId="0" fontId="6" fillId="0" borderId="29" xfId="0" applyFont="1" applyBorder="1" applyAlignment="1">
      <alignment horizontal="center" vertical="center"/>
    </xf>
    <xf numFmtId="0" fontId="12" fillId="0" borderId="70" xfId="0" applyFont="1" applyBorder="1" applyAlignment="1">
      <alignment horizontal="right" vertical="top"/>
    </xf>
    <xf numFmtId="0" fontId="6" fillId="46" borderId="139" xfId="0" applyFont="1" applyFill="1" applyBorder="1" applyAlignment="1">
      <alignment horizontal="left" vertical="center" wrapText="1"/>
    </xf>
    <xf numFmtId="0" fontId="6" fillId="46" borderId="116" xfId="0" applyFont="1" applyFill="1" applyBorder="1" applyAlignment="1">
      <alignment vertical="center" wrapText="1"/>
    </xf>
    <xf numFmtId="0" fontId="48" fillId="47" borderId="81" xfId="7" applyFont="1" applyFill="1" applyBorder="1" applyAlignment="1">
      <alignment horizontal="center" vertical="center"/>
    </xf>
    <xf numFmtId="0" fontId="48" fillId="47" borderId="77" xfId="7" applyFont="1" applyFill="1" applyBorder="1" applyAlignment="1">
      <alignment horizontal="center" vertical="center"/>
    </xf>
    <xf numFmtId="0" fontId="40" fillId="47" borderId="81" xfId="0" applyFont="1" applyFill="1" applyBorder="1" applyAlignment="1">
      <alignment wrapText="1"/>
    </xf>
    <xf numFmtId="0" fontId="40" fillId="47" borderId="117" xfId="0" applyFont="1" applyFill="1" applyBorder="1" applyAlignment="1">
      <alignment wrapText="1"/>
    </xf>
    <xf numFmtId="0" fontId="48" fillId="47" borderId="149" xfId="7" applyFont="1" applyFill="1" applyBorder="1" applyAlignment="1">
      <alignment horizontal="center" vertical="center"/>
    </xf>
    <xf numFmtId="0" fontId="7" fillId="46" borderId="139" xfId="7" applyFont="1" applyFill="1" applyBorder="1" applyAlignment="1">
      <alignment horizontal="center"/>
    </xf>
    <xf numFmtId="0" fontId="7" fillId="46" borderId="34" xfId="7" applyFont="1" applyFill="1" applyBorder="1" applyAlignment="1">
      <alignment horizontal="center"/>
    </xf>
    <xf numFmtId="0" fontId="3" fillId="46" borderId="148" xfId="0" applyFont="1" applyFill="1" applyBorder="1" applyAlignment="1">
      <alignment horizontal="center" vertical="center"/>
    </xf>
    <xf numFmtId="0" fontId="3" fillId="46" borderId="145" xfId="0" applyFont="1" applyFill="1" applyBorder="1" applyAlignment="1">
      <alignment horizontal="center"/>
    </xf>
    <xf numFmtId="0" fontId="7" fillId="46" borderId="145" xfId="7" applyFont="1" applyFill="1" applyBorder="1" applyAlignment="1">
      <alignment horizontal="center" vertical="center"/>
    </xf>
    <xf numFmtId="0" fontId="7" fillId="46" borderId="83" xfId="7" applyFont="1" applyFill="1" applyBorder="1" applyAlignment="1">
      <alignment horizontal="center"/>
    </xf>
    <xf numFmtId="0" fontId="7" fillId="46" borderId="139" xfId="7" applyFont="1" applyFill="1" applyBorder="1" applyAlignment="1">
      <alignment horizontal="center" vertical="center"/>
    </xf>
    <xf numFmtId="0" fontId="7" fillId="46" borderId="148" xfId="0" applyFont="1" applyFill="1" applyBorder="1" applyAlignment="1">
      <alignment horizontal="center" vertical="center"/>
    </xf>
    <xf numFmtId="0" fontId="7" fillId="46" borderId="145" xfId="0" applyFont="1" applyFill="1" applyBorder="1" applyAlignment="1">
      <alignment horizontal="center" vertical="center"/>
    </xf>
    <xf numFmtId="0" fontId="7" fillId="46" borderId="83" xfId="7" applyFont="1" applyFill="1" applyBorder="1" applyAlignment="1">
      <alignment horizontal="center" vertical="center"/>
    </xf>
    <xf numFmtId="0" fontId="7" fillId="46" borderId="113" xfId="7" applyFont="1" applyFill="1" applyBorder="1" applyAlignment="1">
      <alignment horizontal="center" vertical="center"/>
    </xf>
    <xf numFmtId="0" fontId="7" fillId="46" borderId="20" xfId="7" applyFont="1" applyFill="1" applyBorder="1" applyAlignment="1">
      <alignment horizontal="center" vertical="center"/>
    </xf>
    <xf numFmtId="0" fontId="7" fillId="46" borderId="83" xfId="0" applyFont="1" applyFill="1" applyBorder="1" applyAlignment="1">
      <alignment horizontal="center" vertical="center"/>
    </xf>
    <xf numFmtId="0" fontId="0" fillId="47" borderId="117" xfId="0" applyFill="1" applyBorder="1"/>
    <xf numFmtId="0" fontId="11" fillId="47" borderId="14" xfId="0" applyFont="1" applyFill="1" applyBorder="1" applyAlignment="1">
      <alignment horizontal="left" vertical="center"/>
    </xf>
    <xf numFmtId="0" fontId="11" fillId="47" borderId="3" xfId="0" applyFont="1" applyFill="1" applyBorder="1" applyAlignment="1">
      <alignment horizontal="left" vertical="center"/>
    </xf>
    <xf numFmtId="0" fontId="6" fillId="47" borderId="11" xfId="0" applyFont="1" applyFill="1" applyBorder="1" applyAlignment="1">
      <alignment horizontal="left" vertical="center"/>
    </xf>
    <xf numFmtId="0" fontId="6" fillId="47" borderId="35" xfId="0" applyFont="1" applyFill="1" applyBorder="1" applyAlignment="1">
      <alignment horizontal="left" vertical="center"/>
    </xf>
    <xf numFmtId="3" fontId="11" fillId="0" borderId="4" xfId="0" applyNumberFormat="1" applyFont="1" applyBorder="1" applyAlignment="1">
      <alignment horizontal="center" vertical="center"/>
    </xf>
    <xf numFmtId="3" fontId="11" fillId="0" borderId="38" xfId="0" applyNumberFormat="1" applyFont="1" applyBorder="1" applyAlignment="1">
      <alignment horizontal="center" vertical="center"/>
    </xf>
    <xf numFmtId="0" fontId="51" fillId="47" borderId="25" xfId="0" applyFont="1" applyFill="1" applyBorder="1" applyAlignment="1">
      <alignment horizontal="center" vertical="center"/>
    </xf>
    <xf numFmtId="0" fontId="51" fillId="47" borderId="102" xfId="0" applyFont="1" applyFill="1" applyBorder="1" applyAlignment="1">
      <alignment horizontal="center" vertical="center"/>
    </xf>
    <xf numFmtId="0" fontId="51" fillId="47" borderId="107" xfId="0" applyFont="1" applyFill="1" applyBorder="1" applyAlignment="1">
      <alignment horizontal="center" vertical="center"/>
    </xf>
    <xf numFmtId="0" fontId="51" fillId="47" borderId="108" xfId="0" applyFont="1" applyFill="1" applyBorder="1" applyAlignment="1">
      <alignment horizontal="center" vertical="center"/>
    </xf>
    <xf numFmtId="0" fontId="51" fillId="47" borderId="100" xfId="0" applyFont="1" applyFill="1" applyBorder="1" applyAlignment="1">
      <alignment horizontal="center" vertical="center"/>
    </xf>
    <xf numFmtId="0" fontId="6" fillId="47" borderId="108" xfId="0" applyFont="1" applyFill="1" applyBorder="1" applyAlignment="1">
      <alignment horizontal="center" vertical="center"/>
    </xf>
    <xf numFmtId="0" fontId="51" fillId="47" borderId="10" xfId="0" applyFont="1" applyFill="1" applyBorder="1" applyAlignment="1">
      <alignment horizontal="center" vertical="center"/>
    </xf>
    <xf numFmtId="0" fontId="51" fillId="47" borderId="0" xfId="0" applyFont="1" applyFill="1" applyAlignment="1">
      <alignment horizontal="center" vertical="center"/>
    </xf>
    <xf numFmtId="0" fontId="51" fillId="47" borderId="74" xfId="0" applyFont="1" applyFill="1" applyBorder="1" applyAlignment="1">
      <alignment horizontal="center" vertical="center"/>
    </xf>
    <xf numFmtId="0" fontId="6" fillId="48" borderId="14" xfId="0" applyFont="1" applyFill="1" applyBorder="1" applyAlignment="1">
      <alignment vertical="top"/>
    </xf>
    <xf numFmtId="0" fontId="6" fillId="48" borderId="22" xfId="0" applyFont="1" applyFill="1" applyBorder="1" applyAlignment="1">
      <alignment vertical="top"/>
    </xf>
    <xf numFmtId="0" fontId="6" fillId="48" borderId="98" xfId="0" applyFont="1" applyFill="1" applyBorder="1" applyAlignment="1">
      <alignment vertical="top"/>
    </xf>
    <xf numFmtId="0" fontId="6" fillId="48" borderId="34" xfId="0" applyFont="1" applyFill="1" applyBorder="1" applyAlignment="1">
      <alignment vertical="top"/>
    </xf>
    <xf numFmtId="179" fontId="6" fillId="3" borderId="22" xfId="0" applyNumberFormat="1" applyFont="1" applyFill="1" applyBorder="1" applyAlignment="1">
      <alignment horizontal="center" vertical="center"/>
    </xf>
    <xf numFmtId="179" fontId="6" fillId="3" borderId="103" xfId="0" applyNumberFormat="1" applyFont="1" applyFill="1" applyBorder="1" applyAlignment="1">
      <alignment horizontal="center" vertical="center"/>
    </xf>
    <xf numFmtId="179" fontId="6" fillId="3" borderId="20" xfId="0" applyNumberFormat="1" applyFont="1" applyFill="1" applyBorder="1" applyAlignment="1">
      <alignment horizontal="center" vertical="center"/>
    </xf>
    <xf numFmtId="179" fontId="6" fillId="3" borderId="104" xfId="0" applyNumberFormat="1" applyFont="1" applyFill="1" applyBorder="1" applyAlignment="1">
      <alignment horizontal="center" vertical="center"/>
    </xf>
    <xf numFmtId="0" fontId="6" fillId="48" borderId="147" xfId="0" applyFont="1" applyFill="1" applyBorder="1" applyAlignment="1">
      <alignment vertical="top"/>
    </xf>
    <xf numFmtId="179" fontId="6" fillId="3" borderId="147" xfId="0" applyNumberFormat="1" applyFont="1" applyFill="1" applyBorder="1" applyAlignment="1">
      <alignment horizontal="center" vertical="center"/>
    </xf>
    <xf numFmtId="179" fontId="6" fillId="3" borderId="284" xfId="0" applyNumberFormat="1" applyFont="1" applyFill="1" applyBorder="1" applyAlignment="1">
      <alignment horizontal="center" vertical="center"/>
    </xf>
    <xf numFmtId="179" fontId="6" fillId="0" borderId="12" xfId="0" applyNumberFormat="1" applyFont="1" applyBorder="1" applyAlignment="1">
      <alignment horizontal="center" vertical="center"/>
    </xf>
    <xf numFmtId="179" fontId="6" fillId="0" borderId="285" xfId="0" applyNumberFormat="1" applyFont="1" applyBorder="1" applyAlignment="1">
      <alignment horizontal="center" vertical="center"/>
    </xf>
    <xf numFmtId="179" fontId="6" fillId="0" borderId="13" xfId="0" applyNumberFormat="1" applyFont="1" applyBorder="1" applyAlignment="1">
      <alignment horizontal="center" vertical="center"/>
    </xf>
    <xf numFmtId="179" fontId="6" fillId="0" borderId="284" xfId="0" applyNumberFormat="1" applyFont="1" applyBorder="1" applyAlignment="1">
      <alignment horizontal="center" vertical="center"/>
    </xf>
    <xf numFmtId="179" fontId="20" fillId="3" borderId="14" xfId="0" applyNumberFormat="1" applyFont="1" applyFill="1" applyBorder="1" applyAlignment="1">
      <alignment horizontal="center" vertical="center"/>
    </xf>
    <xf numFmtId="179" fontId="20" fillId="3" borderId="101" xfId="0" applyNumberFormat="1" applyFont="1" applyFill="1" applyBorder="1" applyAlignment="1">
      <alignment horizontal="center" vertical="center"/>
    </xf>
    <xf numFmtId="179" fontId="20" fillId="0" borderId="68" xfId="0" applyNumberFormat="1" applyFont="1" applyBorder="1" applyAlignment="1">
      <alignment horizontal="center" vertical="center"/>
    </xf>
    <xf numFmtId="179" fontId="20" fillId="0" borderId="106" xfId="0" applyNumberFormat="1" applyFont="1" applyBorder="1" applyAlignment="1">
      <alignment horizontal="center" vertical="center"/>
    </xf>
    <xf numFmtId="179" fontId="20" fillId="0" borderId="15" xfId="0" applyNumberFormat="1" applyFont="1" applyBorder="1" applyAlignment="1">
      <alignment horizontal="center" vertical="center"/>
    </xf>
    <xf numFmtId="179" fontId="20" fillId="0" borderId="101" xfId="0" applyNumberFormat="1" applyFont="1" applyBorder="1" applyAlignment="1">
      <alignment horizontal="center" vertical="center"/>
    </xf>
    <xf numFmtId="179" fontId="20" fillId="0" borderId="7" xfId="0" applyNumberFormat="1" applyFont="1" applyBorder="1" applyAlignment="1">
      <alignment horizontal="center" vertical="center"/>
    </xf>
    <xf numFmtId="179" fontId="20" fillId="3" borderId="7" xfId="0" applyNumberFormat="1" applyFont="1" applyFill="1" applyBorder="1" applyAlignment="1">
      <alignment horizontal="center" vertical="center"/>
    </xf>
    <xf numFmtId="179" fontId="20" fillId="3" borderId="15" xfId="0" applyNumberFormat="1" applyFont="1" applyFill="1" applyBorder="1" applyAlignment="1">
      <alignment horizontal="center" vertical="center"/>
    </xf>
    <xf numFmtId="179" fontId="6" fillId="3" borderId="41" xfId="0" applyNumberFormat="1" applyFont="1" applyFill="1" applyBorder="1" applyAlignment="1">
      <alignment horizontal="center" vertical="center"/>
    </xf>
    <xf numFmtId="179" fontId="6" fillId="0" borderId="16" xfId="0" applyNumberFormat="1" applyFont="1" applyBorder="1" applyAlignment="1">
      <alignment horizontal="center" vertical="center"/>
    </xf>
    <xf numFmtId="0" fontId="51" fillId="47" borderId="286" xfId="0" applyFont="1" applyFill="1" applyBorder="1" applyAlignment="1">
      <alignment horizontal="center" vertical="center"/>
    </xf>
    <xf numFmtId="179" fontId="20" fillId="3" borderId="23" xfId="0" applyNumberFormat="1" applyFont="1" applyFill="1" applyBorder="1" applyAlignment="1">
      <alignment horizontal="center" vertical="center"/>
    </xf>
    <xf numFmtId="179" fontId="6" fillId="3" borderId="287" xfId="0" applyNumberFormat="1" applyFont="1" applyFill="1" applyBorder="1" applyAlignment="1">
      <alignment horizontal="center" vertical="center"/>
    </xf>
    <xf numFmtId="179" fontId="6" fillId="3" borderId="288" xfId="0" applyNumberFormat="1" applyFont="1" applyFill="1" applyBorder="1" applyAlignment="1">
      <alignment horizontal="center" vertical="center"/>
    </xf>
    <xf numFmtId="179" fontId="6" fillId="3" borderId="289" xfId="0" applyNumberFormat="1" applyFont="1" applyFill="1" applyBorder="1" applyAlignment="1">
      <alignment horizontal="center" vertical="center"/>
    </xf>
    <xf numFmtId="0" fontId="51" fillId="47" borderId="35" xfId="0" applyFont="1" applyFill="1" applyBorder="1" applyAlignment="1">
      <alignment horizontal="center" vertical="center"/>
    </xf>
    <xf numFmtId="179" fontId="6" fillId="0" borderId="35" xfId="0" applyNumberFormat="1" applyFont="1" applyBorder="1" applyAlignment="1">
      <alignment horizontal="center" vertical="center"/>
    </xf>
    <xf numFmtId="179" fontId="20" fillId="0" borderId="165" xfId="0" applyNumberFormat="1" applyFont="1" applyBorder="1" applyAlignment="1">
      <alignment horizontal="center" vertical="center"/>
    </xf>
    <xf numFmtId="179" fontId="6" fillId="0" borderId="291" xfId="0" applyNumberFormat="1" applyFont="1" applyBorder="1" applyAlignment="1">
      <alignment horizontal="center" vertical="center"/>
    </xf>
    <xf numFmtId="179" fontId="6" fillId="0" borderId="292" xfId="0" applyNumberFormat="1" applyFont="1" applyBorder="1" applyAlignment="1">
      <alignment horizontal="center" vertical="center"/>
    </xf>
    <xf numFmtId="179" fontId="6" fillId="0" borderId="107" xfId="0" applyNumberFormat="1" applyFont="1" applyBorder="1" applyAlignment="1">
      <alignment horizontal="center" vertical="center"/>
    </xf>
    <xf numFmtId="179" fontId="6" fillId="0" borderId="290" xfId="0" applyNumberFormat="1" applyFont="1" applyBorder="1" applyAlignment="1">
      <alignment horizontal="center" vertical="center"/>
    </xf>
    <xf numFmtId="179" fontId="20" fillId="0" borderId="105" xfId="0" applyNumberFormat="1" applyFont="1" applyBorder="1" applyAlignment="1">
      <alignment horizontal="center" vertical="center"/>
    </xf>
    <xf numFmtId="0" fontId="51" fillId="47" borderId="290" xfId="0" applyFont="1" applyFill="1" applyBorder="1" applyAlignment="1">
      <alignment horizontal="center" vertical="center"/>
    </xf>
    <xf numFmtId="0" fontId="51" fillId="47" borderId="114" xfId="0" applyFont="1" applyFill="1" applyBorder="1" applyAlignment="1">
      <alignment horizontal="center" vertical="center"/>
    </xf>
    <xf numFmtId="179" fontId="6" fillId="0" borderId="28" xfId="0" applyNumberFormat="1" applyFont="1" applyBorder="1" applyAlignment="1">
      <alignment horizontal="center" vertical="center"/>
    </xf>
    <xf numFmtId="179" fontId="20" fillId="3" borderId="105" xfId="0" applyNumberFormat="1" applyFont="1" applyFill="1" applyBorder="1" applyAlignment="1">
      <alignment horizontal="center" vertical="center"/>
    </xf>
    <xf numFmtId="179" fontId="6" fillId="3" borderId="291" xfId="0" applyNumberFormat="1" applyFont="1" applyFill="1" applyBorder="1" applyAlignment="1">
      <alignment horizontal="center" vertical="center"/>
    </xf>
    <xf numFmtId="179" fontId="6" fillId="3" borderId="290" xfId="0" applyNumberFormat="1" applyFont="1" applyFill="1" applyBorder="1" applyAlignment="1">
      <alignment horizontal="center" vertical="center"/>
    </xf>
    <xf numFmtId="0" fontId="17" fillId="48" borderId="1" xfId="0" applyFont="1" applyFill="1" applyBorder="1" applyAlignment="1">
      <alignment horizontal="center"/>
    </xf>
    <xf numFmtId="3" fontId="6" fillId="0" borderId="26" xfId="0" applyNumberFormat="1" applyFont="1" applyBorder="1" applyAlignment="1">
      <alignment horizontal="center" vertical="center"/>
    </xf>
    <xf numFmtId="3" fontId="6" fillId="0" borderId="5" xfId="0" applyNumberFormat="1" applyFont="1" applyBorder="1" applyAlignment="1">
      <alignment horizontal="center" vertical="center"/>
    </xf>
    <xf numFmtId="3" fontId="73" fillId="46" borderId="32" xfId="0" applyNumberFormat="1" applyFont="1" applyFill="1" applyBorder="1" applyAlignment="1">
      <alignment horizontal="center" vertical="center"/>
    </xf>
    <xf numFmtId="0" fontId="17" fillId="48" borderId="146" xfId="0" applyFont="1" applyFill="1" applyBorder="1" applyAlignment="1">
      <alignment vertical="center"/>
    </xf>
    <xf numFmtId="0" fontId="17" fillId="48" borderId="143" xfId="0" applyFont="1" applyFill="1" applyBorder="1" applyAlignment="1">
      <alignment horizontal="center" vertical="center"/>
    </xf>
    <xf numFmtId="0" fontId="20" fillId="47" borderId="146" xfId="0" applyFont="1" applyFill="1" applyBorder="1" applyAlignment="1">
      <alignment vertical="center" wrapText="1"/>
    </xf>
    <xf numFmtId="3" fontId="73" fillId="46" borderId="143" xfId="0" applyNumberFormat="1" applyFont="1" applyFill="1" applyBorder="1" applyAlignment="1">
      <alignment horizontal="center" vertical="center"/>
    </xf>
    <xf numFmtId="0" fontId="17" fillId="48" borderId="142" xfId="0" applyFont="1" applyFill="1" applyBorder="1" applyAlignment="1">
      <alignment vertical="center" wrapText="1"/>
    </xf>
    <xf numFmtId="0" fontId="73" fillId="46" borderId="38" xfId="0" applyFont="1" applyFill="1" applyBorder="1" applyAlignment="1">
      <alignment vertical="center" wrapText="1"/>
    </xf>
    <xf numFmtId="0" fontId="73" fillId="46" borderId="78" xfId="0" applyFont="1" applyFill="1" applyBorder="1" applyAlignment="1">
      <alignment vertical="center" wrapText="1"/>
    </xf>
    <xf numFmtId="0" fontId="73" fillId="46" borderId="33" xfId="0" applyFont="1" applyFill="1" applyBorder="1" applyAlignment="1">
      <alignment vertical="center" wrapText="1"/>
    </xf>
    <xf numFmtId="0" fontId="73" fillId="46" borderId="142" xfId="0" applyFont="1" applyFill="1" applyBorder="1" applyAlignment="1">
      <alignment vertical="center" wrapText="1"/>
    </xf>
    <xf numFmtId="0" fontId="6" fillId="47" borderId="18" xfId="0" applyFont="1" applyFill="1" applyBorder="1" applyAlignment="1">
      <alignment vertical="center" wrapText="1"/>
    </xf>
    <xf numFmtId="0" fontId="20" fillId="47" borderId="70" xfId="0" applyFont="1" applyFill="1" applyBorder="1" applyAlignment="1">
      <alignment vertical="center" wrapText="1"/>
    </xf>
    <xf numFmtId="3" fontId="6" fillId="46" borderId="32" xfId="0" applyNumberFormat="1" applyFont="1" applyFill="1" applyBorder="1" applyAlignment="1">
      <alignment horizontal="center" vertical="center"/>
    </xf>
    <xf numFmtId="0" fontId="23" fillId="0" borderId="0" xfId="0" applyFont="1" applyAlignment="1">
      <alignment horizontal="left"/>
    </xf>
    <xf numFmtId="0" fontId="42" fillId="0" borderId="0" xfId="0" applyFont="1" applyAlignment="1">
      <alignment horizontal="left" wrapText="1"/>
    </xf>
    <xf numFmtId="0" fontId="6" fillId="47" borderId="70" xfId="0" applyFont="1" applyFill="1" applyBorder="1" applyAlignment="1">
      <alignment vertical="center" wrapText="1"/>
    </xf>
    <xf numFmtId="3" fontId="73" fillId="3" borderId="32" xfId="0" applyNumberFormat="1" applyFont="1" applyFill="1" applyBorder="1" applyAlignment="1">
      <alignment horizontal="center" vertical="center"/>
    </xf>
    <xf numFmtId="0" fontId="6" fillId="47" borderId="75" xfId="0" applyFont="1" applyFill="1" applyBorder="1" applyAlignment="1">
      <alignment vertical="center" wrapText="1"/>
    </xf>
    <xf numFmtId="0" fontId="73" fillId="46" borderId="40" xfId="0" applyFont="1" applyFill="1" applyBorder="1" applyAlignment="1">
      <alignment vertical="center" wrapText="1"/>
    </xf>
    <xf numFmtId="3" fontId="6" fillId="0" borderId="26" xfId="4" applyNumberFormat="1" applyFont="1" applyFill="1" applyBorder="1" applyAlignment="1">
      <alignment horizontal="center" vertical="center"/>
    </xf>
    <xf numFmtId="0" fontId="17" fillId="48" borderId="146" xfId="0" applyFont="1" applyFill="1" applyBorder="1"/>
    <xf numFmtId="0" fontId="17" fillId="48" borderId="143" xfId="0" applyFont="1" applyFill="1" applyBorder="1" applyAlignment="1">
      <alignment horizontal="center"/>
    </xf>
    <xf numFmtId="0" fontId="17" fillId="48" borderId="144" xfId="0" applyFont="1" applyFill="1" applyBorder="1" applyAlignment="1">
      <alignment horizontal="center"/>
    </xf>
    <xf numFmtId="0" fontId="17" fillId="48" borderId="142" xfId="0" applyFont="1" applyFill="1" applyBorder="1" applyAlignment="1">
      <alignment wrapText="1"/>
    </xf>
    <xf numFmtId="0" fontId="53" fillId="48" borderId="27" xfId="0" applyFont="1" applyFill="1" applyBorder="1" applyAlignment="1">
      <alignment horizontal="center" vertical="center"/>
    </xf>
    <xf numFmtId="0" fontId="74" fillId="47" borderId="38" xfId="0" applyFont="1" applyFill="1" applyBorder="1" applyAlignment="1">
      <alignment horizontal="left" vertical="center" wrapText="1"/>
    </xf>
    <xf numFmtId="0" fontId="74" fillId="47" borderId="78" xfId="0" applyFont="1" applyFill="1" applyBorder="1" applyAlignment="1">
      <alignment horizontal="left" vertical="center" wrapText="1"/>
    </xf>
    <xf numFmtId="0" fontId="74" fillId="47" borderId="80" xfId="0" applyFont="1" applyFill="1" applyBorder="1" applyAlignment="1">
      <alignment horizontal="left" vertical="center" wrapText="1"/>
    </xf>
    <xf numFmtId="0" fontId="74" fillId="47" borderId="12" xfId="0" applyFont="1" applyFill="1" applyBorder="1" applyAlignment="1">
      <alignment horizontal="left" vertical="center" wrapText="1"/>
    </xf>
    <xf numFmtId="0" fontId="74" fillId="47" borderId="33" xfId="0" applyFont="1" applyFill="1" applyBorder="1" applyAlignment="1">
      <alignment horizontal="left" vertical="center" wrapText="1"/>
    </xf>
    <xf numFmtId="0" fontId="74" fillId="47" borderId="40" xfId="0" applyFont="1" applyFill="1" applyBorder="1" applyAlignment="1">
      <alignment horizontal="left" vertical="center" wrapText="1"/>
    </xf>
    <xf numFmtId="0" fontId="8" fillId="3" borderId="113" xfId="0" applyFont="1" applyFill="1" applyBorder="1" applyAlignment="1">
      <alignment horizontal="left" vertical="center"/>
    </xf>
    <xf numFmtId="0" fontId="6" fillId="0" borderId="280" xfId="1" applyNumberFormat="1" applyFont="1" applyFill="1" applyBorder="1" applyAlignment="1">
      <alignment horizontal="center" vertical="center"/>
    </xf>
    <xf numFmtId="0" fontId="6" fillId="0" borderId="28" xfId="1" applyNumberFormat="1" applyFont="1" applyFill="1" applyBorder="1" applyAlignment="1">
      <alignment horizontal="center" vertical="center"/>
    </xf>
    <xf numFmtId="0" fontId="6" fillId="0" borderId="279" xfId="1" applyNumberFormat="1" applyFont="1" applyFill="1" applyBorder="1" applyAlignment="1">
      <alignment horizontal="center" vertical="center"/>
    </xf>
    <xf numFmtId="0" fontId="6" fillId="3" borderId="28" xfId="1" applyNumberFormat="1" applyFont="1" applyFill="1" applyBorder="1" applyAlignment="1">
      <alignment horizontal="center" vertical="center"/>
    </xf>
    <xf numFmtId="169" fontId="6" fillId="0" borderId="280" xfId="1" applyNumberFormat="1" applyFont="1" applyFill="1" applyBorder="1" applyAlignment="1">
      <alignment horizontal="center" vertical="center"/>
    </xf>
    <xf numFmtId="169" fontId="6" fillId="0" borderId="295" xfId="1" applyNumberFormat="1" applyFont="1" applyFill="1" applyBorder="1" applyAlignment="1">
      <alignment horizontal="center" vertical="center"/>
    </xf>
    <xf numFmtId="0" fontId="11" fillId="45" borderId="140" xfId="0" applyFont="1" applyFill="1" applyBorder="1" applyAlignment="1">
      <alignment horizontal="left" wrapText="1"/>
    </xf>
    <xf numFmtId="0" fontId="11" fillId="45" borderId="141" xfId="0" applyFont="1" applyFill="1" applyBorder="1" applyAlignment="1">
      <alignment horizontal="left" wrapText="1"/>
    </xf>
    <xf numFmtId="0" fontId="11" fillId="46" borderId="141" xfId="0" applyFont="1" applyFill="1" applyBorder="1" applyAlignment="1">
      <alignment horizontal="left" wrapText="1"/>
    </xf>
    <xf numFmtId="0" fontId="11" fillId="46" borderId="139" xfId="0" applyFont="1" applyFill="1" applyBorder="1" applyAlignment="1">
      <alignment horizontal="left" wrapText="1"/>
    </xf>
    <xf numFmtId="0" fontId="11" fillId="45" borderId="149" xfId="0" applyFont="1" applyFill="1" applyBorder="1" applyAlignment="1">
      <alignment horizontal="left" wrapText="1"/>
    </xf>
    <xf numFmtId="0" fontId="11" fillId="46" borderId="176" xfId="0" applyFont="1" applyFill="1" applyBorder="1" applyAlignment="1">
      <alignment horizontal="left" wrapText="1"/>
    </xf>
    <xf numFmtId="3" fontId="75" fillId="3" borderId="1" xfId="1" applyNumberFormat="1" applyFont="1" applyFill="1" applyBorder="1" applyAlignment="1">
      <alignment horizontal="center" vertical="center" wrapText="1"/>
    </xf>
    <xf numFmtId="2" fontId="75" fillId="3" borderId="27" xfId="0" applyNumberFormat="1" applyFont="1" applyFill="1" applyBorder="1" applyAlignment="1">
      <alignment horizontal="center" vertical="center" wrapText="1"/>
    </xf>
    <xf numFmtId="2" fontId="75" fillId="3" borderId="32" xfId="0" applyNumberFormat="1" applyFont="1" applyFill="1" applyBorder="1" applyAlignment="1">
      <alignment horizontal="center" vertical="center" wrapText="1"/>
    </xf>
    <xf numFmtId="1" fontId="75" fillId="3" borderId="26" xfId="0" applyNumberFormat="1" applyFont="1" applyFill="1" applyBorder="1" applyAlignment="1">
      <alignment horizontal="center" vertical="center" wrapText="1"/>
    </xf>
    <xf numFmtId="1" fontId="75" fillId="3" borderId="12" xfId="0" applyNumberFormat="1" applyFont="1" applyFill="1" applyBorder="1" applyAlignment="1">
      <alignment horizontal="center" vertical="center" wrapText="1"/>
    </xf>
    <xf numFmtId="1" fontId="75" fillId="3" borderId="8" xfId="0" applyNumberFormat="1" applyFont="1" applyFill="1" applyBorder="1" applyAlignment="1">
      <alignment horizontal="center" vertical="center" wrapText="1"/>
    </xf>
    <xf numFmtId="1" fontId="75" fillId="3" borderId="9" xfId="0" applyNumberFormat="1" applyFont="1" applyFill="1" applyBorder="1" applyAlignment="1">
      <alignment horizontal="center" vertical="center" wrapText="1"/>
    </xf>
    <xf numFmtId="3" fontId="75" fillId="3" borderId="17" xfId="1" applyNumberFormat="1" applyFont="1" applyFill="1" applyBorder="1" applyAlignment="1">
      <alignment horizontal="center" vertical="center" wrapText="1"/>
    </xf>
    <xf numFmtId="0" fontId="75" fillId="47" borderId="147" xfId="0" applyFont="1" applyFill="1" applyBorder="1" applyAlignment="1">
      <alignment horizontal="left" vertical="top" wrapText="1"/>
    </xf>
    <xf numFmtId="0" fontId="75" fillId="47" borderId="34" xfId="0" applyFont="1" applyFill="1" applyBorder="1" applyAlignment="1">
      <alignment horizontal="left" vertical="top" wrapText="1"/>
    </xf>
    <xf numFmtId="0" fontId="75" fillId="47" borderId="39" xfId="0" applyFont="1" applyFill="1" applyBorder="1" applyAlignment="1">
      <alignment horizontal="left" vertical="top" wrapText="1"/>
    </xf>
    <xf numFmtId="0" fontId="8" fillId="3" borderId="90" xfId="0" applyFont="1" applyFill="1" applyBorder="1" applyAlignment="1">
      <alignment horizontal="center" vertical="top"/>
    </xf>
    <xf numFmtId="0" fontId="39" fillId="3" borderId="1" xfId="0" applyFont="1" applyFill="1" applyBorder="1" applyAlignment="1">
      <alignment horizontal="center" vertical="center" textRotation="90" wrapText="1"/>
    </xf>
    <xf numFmtId="0" fontId="39" fillId="3" borderId="1" xfId="0" applyFont="1" applyFill="1" applyBorder="1" applyAlignment="1">
      <alignment horizontal="center" vertical="center" textRotation="90"/>
    </xf>
    <xf numFmtId="0" fontId="10" fillId="0" borderId="29" xfId="0" applyFont="1" applyBorder="1" applyAlignment="1">
      <alignment wrapText="1"/>
    </xf>
    <xf numFmtId="0" fontId="8" fillId="3" borderId="79" xfId="0" applyFont="1" applyFill="1" applyBorder="1" applyAlignment="1">
      <alignment wrapText="1"/>
    </xf>
    <xf numFmtId="0" fontId="6" fillId="47" borderId="21" xfId="0" applyFont="1" applyFill="1" applyBorder="1" applyAlignment="1">
      <alignment horizontal="left" vertical="center" wrapText="1"/>
    </xf>
    <xf numFmtId="0" fontId="6" fillId="47" borderId="69" xfId="0" applyFont="1" applyFill="1" applyBorder="1" applyAlignment="1">
      <alignment horizontal="left" vertical="center" wrapText="1"/>
    </xf>
    <xf numFmtId="0" fontId="8" fillId="3" borderId="41" xfId="0" applyFont="1" applyFill="1" applyBorder="1" applyAlignment="1">
      <alignment horizontal="left"/>
    </xf>
    <xf numFmtId="0" fontId="8" fillId="3" borderId="39" xfId="0" applyFont="1" applyFill="1" applyBorder="1" applyAlignment="1">
      <alignment horizontal="left" wrapText="1"/>
    </xf>
    <xf numFmtId="0" fontId="46" fillId="47" borderId="37" xfId="7" applyFont="1" applyFill="1" applyBorder="1" applyAlignment="1">
      <alignment horizontal="center" vertical="top"/>
    </xf>
    <xf numFmtId="176" fontId="46" fillId="47" borderId="145" xfId="7" applyNumberFormat="1" applyFont="1" applyFill="1" applyBorder="1" applyAlignment="1">
      <alignment horizontal="center" vertical="top"/>
    </xf>
    <xf numFmtId="176" fontId="46" fillId="47" borderId="79" xfId="7" applyNumberFormat="1" applyFont="1" applyFill="1" applyBorder="1" applyAlignment="1">
      <alignment horizontal="center" vertical="top"/>
    </xf>
    <xf numFmtId="0" fontId="43" fillId="0" borderId="36" xfId="7" applyFont="1" applyBorder="1" applyAlignment="1">
      <alignment horizontal="center"/>
    </xf>
    <xf numFmtId="0" fontId="43" fillId="0" borderId="29" xfId="7" applyFont="1" applyBorder="1" applyAlignment="1">
      <alignment horizontal="center" vertical="top"/>
    </xf>
    <xf numFmtId="176" fontId="46" fillId="47" borderId="146" xfId="7" applyNumberFormat="1" applyFont="1" applyFill="1" applyBorder="1" applyAlignment="1">
      <alignment horizontal="center" vertical="top"/>
    </xf>
    <xf numFmtId="0" fontId="46" fillId="47" borderId="208" xfId="7" applyFont="1" applyFill="1" applyBorder="1" applyAlignment="1">
      <alignment horizontal="center" vertical="top"/>
    </xf>
    <xf numFmtId="171" fontId="43" fillId="46" borderId="229" xfId="2" applyNumberFormat="1" applyFont="1" applyFill="1" applyBorder="1" applyAlignment="1">
      <alignment horizontal="center" vertical="top"/>
    </xf>
    <xf numFmtId="0" fontId="46" fillId="47" borderId="146" xfId="7" applyFont="1" applyFill="1" applyBorder="1" applyAlignment="1">
      <alignment horizontal="center" vertical="top"/>
    </xf>
    <xf numFmtId="171" fontId="43" fillId="46" borderId="69" xfId="2" applyNumberFormat="1" applyFont="1" applyFill="1" applyBorder="1" applyAlignment="1">
      <alignment horizontal="center" vertical="top"/>
    </xf>
    <xf numFmtId="171" fontId="43" fillId="46" borderId="10" xfId="2" applyNumberFormat="1" applyFont="1" applyFill="1" applyBorder="1" applyAlignment="1">
      <alignment horizontal="center" vertical="top"/>
    </xf>
    <xf numFmtId="171" fontId="43" fillId="46" borderId="188" xfId="2" applyNumberFormat="1" applyFont="1" applyFill="1" applyBorder="1" applyAlignment="1">
      <alignment horizontal="center" vertical="top"/>
    </xf>
    <xf numFmtId="171" fontId="43" fillId="46" borderId="74" xfId="2" applyNumberFormat="1" applyFont="1" applyFill="1" applyBorder="1" applyAlignment="1">
      <alignment horizontal="center" vertical="top"/>
    </xf>
    <xf numFmtId="3" fontId="43" fillId="46" borderId="148" xfId="7" applyNumberFormat="1" applyFont="1" applyFill="1" applyBorder="1" applyAlignment="1">
      <alignment horizontal="center" vertical="top"/>
    </xf>
    <xf numFmtId="0" fontId="40" fillId="47" borderId="208" xfId="7" applyFont="1" applyFill="1" applyBorder="1" applyAlignment="1">
      <alignment horizontal="center" vertical="top"/>
    </xf>
    <xf numFmtId="171" fontId="46" fillId="47" borderId="208" xfId="7" applyNumberFormat="1" applyFont="1" applyFill="1" applyBorder="1" applyAlignment="1">
      <alignment horizontal="center" vertical="top"/>
    </xf>
    <xf numFmtId="171" fontId="43" fillId="46" borderId="71" xfId="2" applyNumberFormat="1" applyFont="1" applyFill="1" applyBorder="1" applyAlignment="1">
      <alignment horizontal="center" vertical="top"/>
    </xf>
    <xf numFmtId="171" fontId="43" fillId="0" borderId="0" xfId="7" applyNumberFormat="1" applyFont="1" applyAlignment="1">
      <alignment horizontal="center" vertical="top"/>
    </xf>
    <xf numFmtId="175" fontId="6" fillId="3" borderId="6" xfId="1" applyNumberFormat="1" applyFont="1" applyFill="1" applyBorder="1" applyAlignment="1">
      <alignment horizontal="center" vertical="center"/>
    </xf>
    <xf numFmtId="175" fontId="6" fillId="3" borderId="3" xfId="1" applyNumberFormat="1" applyFont="1" applyFill="1" applyBorder="1" applyAlignment="1">
      <alignment horizontal="center" vertical="center"/>
    </xf>
    <xf numFmtId="171" fontId="73" fillId="3" borderId="3" xfId="2" applyNumberFormat="1" applyFont="1" applyFill="1" applyBorder="1" applyAlignment="1">
      <alignment horizontal="center" vertical="center"/>
    </xf>
    <xf numFmtId="171" fontId="73" fillId="3" borderId="35" xfId="2" applyNumberFormat="1" applyFont="1" applyFill="1" applyBorder="1" applyAlignment="1">
      <alignment horizontal="center" vertical="center"/>
    </xf>
    <xf numFmtId="177" fontId="73" fillId="46" borderId="6" xfId="0" applyNumberFormat="1" applyFont="1" applyFill="1" applyBorder="1" applyAlignment="1">
      <alignment horizontal="center" vertical="center"/>
    </xf>
    <xf numFmtId="171" fontId="73" fillId="46" borderId="3" xfId="2" applyNumberFormat="1" applyFont="1" applyFill="1" applyBorder="1" applyAlignment="1">
      <alignment horizontal="center" vertical="center"/>
    </xf>
    <xf numFmtId="3" fontId="73" fillId="46" borderId="3" xfId="0" applyNumberFormat="1" applyFont="1" applyFill="1" applyBorder="1" applyAlignment="1">
      <alignment horizontal="center" vertical="center"/>
    </xf>
    <xf numFmtId="171" fontId="73" fillId="46" borderId="35" xfId="0" applyNumberFormat="1" applyFont="1" applyFill="1" applyBorder="1" applyAlignment="1">
      <alignment horizontal="center" vertical="center"/>
    </xf>
    <xf numFmtId="0" fontId="6" fillId="46" borderId="38" xfId="0" applyFont="1" applyFill="1" applyBorder="1" applyAlignment="1">
      <alignment horizontal="left" vertical="center" wrapText="1"/>
    </xf>
    <xf numFmtId="0" fontId="11" fillId="46" borderId="78" xfId="0" applyFont="1" applyFill="1" applyBorder="1" applyAlignment="1">
      <alignment horizontal="left" vertical="center" wrapText="1"/>
    </xf>
    <xf numFmtId="0" fontId="11" fillId="46" borderId="33" xfId="0" applyFont="1" applyFill="1" applyBorder="1" applyAlignment="1">
      <alignment horizontal="left" vertical="center" wrapText="1"/>
    </xf>
    <xf numFmtId="0" fontId="6" fillId="46" borderId="40" xfId="0" applyFont="1" applyFill="1" applyBorder="1" applyAlignment="1">
      <alignment horizontal="left" vertical="center" wrapText="1"/>
    </xf>
    <xf numFmtId="0" fontId="6" fillId="46" borderId="78" xfId="0" applyFont="1" applyFill="1" applyBorder="1" applyAlignment="1">
      <alignment horizontal="left" vertical="center" wrapText="1"/>
    </xf>
    <xf numFmtId="0" fontId="11" fillId="46" borderId="80" xfId="0" applyFont="1" applyFill="1" applyBorder="1" applyAlignment="1">
      <alignment horizontal="left" vertical="center" wrapText="1"/>
    </xf>
    <xf numFmtId="171" fontId="73" fillId="3" borderId="32" xfId="2" applyNumberFormat="1" applyFont="1" applyFill="1" applyBorder="1" applyAlignment="1">
      <alignment horizontal="center" vertical="center"/>
    </xf>
    <xf numFmtId="0" fontId="11" fillId="47" borderId="38" xfId="0" applyFont="1" applyFill="1" applyBorder="1" applyAlignment="1">
      <alignment horizontal="left" vertical="center" wrapText="1"/>
    </xf>
    <xf numFmtId="0" fontId="11" fillId="47" borderId="78" xfId="0" applyFont="1" applyFill="1" applyBorder="1" applyAlignment="1">
      <alignment horizontal="left" vertical="center" wrapText="1"/>
    </xf>
    <xf numFmtId="0" fontId="11" fillId="47" borderId="33" xfId="0" applyFont="1" applyFill="1" applyBorder="1" applyAlignment="1">
      <alignment horizontal="left" vertical="center" wrapText="1"/>
    </xf>
    <xf numFmtId="0" fontId="40" fillId="48" borderId="146" xfId="0" applyFont="1" applyFill="1" applyBorder="1" applyAlignment="1">
      <alignment horizontal="center" vertical="center"/>
    </xf>
    <xf numFmtId="0" fontId="40" fillId="48" borderId="144" xfId="0" applyFont="1" applyFill="1" applyBorder="1" applyAlignment="1">
      <alignment horizontal="center" vertical="center"/>
    </xf>
    <xf numFmtId="171" fontId="6" fillId="3" borderId="6" xfId="2" applyNumberFormat="1" applyFont="1" applyFill="1" applyBorder="1" applyAlignment="1">
      <alignment horizontal="center" vertical="center"/>
    </xf>
    <xf numFmtId="171" fontId="6" fillId="3" borderId="3" xfId="2" applyNumberFormat="1" applyFont="1" applyFill="1" applyBorder="1" applyAlignment="1">
      <alignment horizontal="center" vertical="center"/>
    </xf>
    <xf numFmtId="171" fontId="6" fillId="3" borderId="11" xfId="2" applyNumberFormat="1" applyFont="1" applyFill="1" applyBorder="1" applyAlignment="1">
      <alignment horizontal="center" vertical="center"/>
    </xf>
    <xf numFmtId="171" fontId="6" fillId="3" borderId="35" xfId="2" applyNumberFormat="1" applyFont="1" applyFill="1" applyBorder="1" applyAlignment="1">
      <alignment horizontal="center" vertical="center"/>
    </xf>
    <xf numFmtId="171" fontId="6" fillId="0" borderId="6" xfId="2" applyNumberFormat="1" applyFont="1" applyFill="1" applyBorder="1" applyAlignment="1">
      <alignment horizontal="center" vertical="center"/>
    </xf>
    <xf numFmtId="171" fontId="6" fillId="0" borderId="3" xfId="2" applyNumberFormat="1" applyFont="1" applyFill="1" applyBorder="1" applyAlignment="1">
      <alignment horizontal="center" vertical="center"/>
    </xf>
    <xf numFmtId="171" fontId="6" fillId="0" borderId="11" xfId="2" applyNumberFormat="1" applyFont="1" applyFill="1" applyBorder="1" applyAlignment="1">
      <alignment horizontal="center" vertical="center"/>
    </xf>
    <xf numFmtId="171" fontId="11" fillId="0" borderId="3" xfId="2" applyNumberFormat="1" applyFont="1" applyFill="1" applyBorder="1" applyAlignment="1">
      <alignment horizontal="center" vertical="center"/>
    </xf>
    <xf numFmtId="171" fontId="45" fillId="3" borderId="144" xfId="7" applyNumberFormat="1" applyFont="1" applyFill="1" applyBorder="1" applyAlignment="1">
      <alignment horizontal="center" vertical="center"/>
    </xf>
    <xf numFmtId="0" fontId="45" fillId="0" borderId="146" xfId="7" applyFont="1" applyBorder="1" applyAlignment="1">
      <alignment horizontal="center" vertical="center"/>
    </xf>
    <xf numFmtId="0" fontId="45" fillId="0" borderId="144" xfId="7" applyFont="1" applyBorder="1" applyAlignment="1">
      <alignment horizontal="center" vertical="center"/>
    </xf>
    <xf numFmtId="169" fontId="45" fillId="0" borderId="144" xfId="7" applyNumberFormat="1" applyFont="1" applyBorder="1" applyAlignment="1">
      <alignment horizontal="center" vertical="center"/>
    </xf>
    <xf numFmtId="0" fontId="17" fillId="48" borderId="37" xfId="0" applyFont="1" applyFill="1" applyBorder="1" applyAlignment="1">
      <alignment horizontal="center"/>
    </xf>
    <xf numFmtId="3" fontId="6" fillId="3" borderId="26" xfId="4" applyNumberFormat="1" applyFont="1" applyFill="1" applyBorder="1" applyAlignment="1">
      <alignment horizontal="center" vertical="center"/>
    </xf>
    <xf numFmtId="3" fontId="6" fillId="3" borderId="1" xfId="4" applyNumberFormat="1" applyFont="1" applyFill="1" applyBorder="1" applyAlignment="1">
      <alignment horizontal="center" vertical="center"/>
    </xf>
    <xf numFmtId="3" fontId="73" fillId="46" borderId="72" xfId="0" applyNumberFormat="1" applyFont="1" applyFill="1" applyBorder="1" applyAlignment="1">
      <alignment horizontal="center" vertical="center"/>
    </xf>
    <xf numFmtId="3" fontId="73" fillId="46" borderId="37" xfId="0" applyNumberFormat="1" applyFont="1" applyFill="1" applyBorder="1" applyAlignment="1">
      <alignment horizontal="center" vertical="center"/>
    </xf>
    <xf numFmtId="3" fontId="6" fillId="3" borderId="5" xfId="0" applyNumberFormat="1" applyFont="1" applyFill="1" applyBorder="1" applyAlignment="1">
      <alignment horizontal="center" vertical="center"/>
    </xf>
    <xf numFmtId="3" fontId="6" fillId="46" borderId="72" xfId="0" applyNumberFormat="1" applyFont="1" applyFill="1" applyBorder="1" applyAlignment="1">
      <alignment horizontal="center" vertical="center"/>
    </xf>
    <xf numFmtId="169" fontId="21" fillId="0" borderId="6" xfId="0" applyNumberFormat="1" applyFont="1" applyBorder="1" applyAlignment="1">
      <alignment horizontal="center" vertical="center" wrapText="1"/>
    </xf>
    <xf numFmtId="169" fontId="21" fillId="0" borderId="3" xfId="0" applyNumberFormat="1" applyFont="1" applyBorder="1" applyAlignment="1">
      <alignment horizontal="center" vertical="center" wrapText="1"/>
    </xf>
    <xf numFmtId="0" fontId="75" fillId="46" borderId="4" xfId="0" applyFont="1" applyFill="1" applyBorder="1" applyAlignment="1">
      <alignment horizontal="left" wrapText="1"/>
    </xf>
    <xf numFmtId="0" fontId="75" fillId="46" borderId="18" xfId="0" applyFont="1" applyFill="1" applyBorder="1" applyAlignment="1">
      <alignment horizontal="left" wrapText="1"/>
    </xf>
    <xf numFmtId="0" fontId="75" fillId="46" borderId="70" xfId="0" applyFont="1" applyFill="1" applyBorder="1" applyAlignment="1">
      <alignment horizontal="left" wrapText="1"/>
    </xf>
    <xf numFmtId="0" fontId="73" fillId="46" borderId="18" xfId="0" applyFont="1" applyFill="1" applyBorder="1" applyAlignment="1">
      <alignment horizontal="left"/>
    </xf>
    <xf numFmtId="0" fontId="73" fillId="46" borderId="75" xfId="0" applyFont="1" applyFill="1" applyBorder="1" applyAlignment="1">
      <alignment horizontal="left" wrapText="1"/>
    </xf>
    <xf numFmtId="0" fontId="73" fillId="46" borderId="18" xfId="0" applyFont="1" applyFill="1" applyBorder="1" applyAlignment="1">
      <alignment horizontal="left" wrapText="1"/>
    </xf>
    <xf numFmtId="0" fontId="75" fillId="46" borderId="146" xfId="0" applyFont="1" applyFill="1" applyBorder="1" applyAlignment="1">
      <alignment horizontal="left" wrapText="1"/>
    </xf>
    <xf numFmtId="0" fontId="6" fillId="3" borderId="258" xfId="1" applyNumberFormat="1" applyFont="1" applyFill="1" applyBorder="1" applyAlignment="1">
      <alignment horizontal="center" vertical="center"/>
    </xf>
    <xf numFmtId="9" fontId="6" fillId="3" borderId="143" xfId="0" applyNumberFormat="1" applyFont="1" applyFill="1" applyBorder="1" applyAlignment="1">
      <alignment horizontal="center" vertical="center" wrapText="1"/>
    </xf>
    <xf numFmtId="9" fontId="6" fillId="3" borderId="27" xfId="0" applyNumberFormat="1" applyFont="1" applyFill="1" applyBorder="1" applyAlignment="1">
      <alignment horizontal="center" vertical="center" wrapText="1"/>
    </xf>
    <xf numFmtId="171" fontId="6" fillId="0" borderId="26" xfId="0" applyNumberFormat="1" applyFont="1" applyBorder="1" applyAlignment="1">
      <alignment horizontal="center" vertical="center"/>
    </xf>
    <xf numFmtId="171" fontId="6" fillId="0" borderId="32" xfId="0" applyNumberFormat="1" applyFont="1" applyBorder="1" applyAlignment="1">
      <alignment horizontal="center" vertical="center"/>
    </xf>
    <xf numFmtId="171" fontId="6" fillId="0" borderId="8" xfId="0" applyNumberFormat="1" applyFont="1" applyBorder="1" applyAlignment="1">
      <alignment horizontal="center" vertical="center"/>
    </xf>
    <xf numFmtId="171" fontId="73" fillId="46" borderId="27" xfId="0" applyNumberFormat="1" applyFont="1" applyFill="1" applyBorder="1" applyAlignment="1">
      <alignment horizontal="center" vertical="center"/>
    </xf>
    <xf numFmtId="171" fontId="73" fillId="46" borderId="32" xfId="0" applyNumberFormat="1" applyFont="1" applyFill="1" applyBorder="1" applyAlignment="1">
      <alignment horizontal="center" vertical="center"/>
    </xf>
    <xf numFmtId="171" fontId="6" fillId="52" borderId="5" xfId="0" applyNumberFormat="1" applyFont="1" applyFill="1" applyBorder="1" applyAlignment="1">
      <alignment horizontal="center" vertical="center"/>
    </xf>
    <xf numFmtId="171" fontId="6" fillId="52" borderId="145" xfId="0" applyNumberFormat="1" applyFont="1" applyFill="1" applyBorder="1" applyAlignment="1">
      <alignment horizontal="center" vertical="center"/>
    </xf>
    <xf numFmtId="0" fontId="17" fillId="48" borderId="1" xfId="0" applyFont="1" applyFill="1" applyBorder="1" applyAlignment="1">
      <alignment horizontal="center" vertical="center"/>
    </xf>
    <xf numFmtId="0" fontId="17" fillId="48" borderId="2" xfId="0" applyFont="1" applyFill="1" applyBorder="1" applyAlignment="1">
      <alignment horizontal="center" vertical="center"/>
    </xf>
    <xf numFmtId="0" fontId="17" fillId="48" borderId="143" xfId="0" applyFont="1" applyFill="1" applyBorder="1" applyAlignment="1">
      <alignment horizontal="center" vertical="top"/>
    </xf>
    <xf numFmtId="0" fontId="17" fillId="48" borderId="117" xfId="0" applyFont="1" applyFill="1" applyBorder="1" applyAlignment="1">
      <alignment horizontal="center" vertical="top"/>
    </xf>
    <xf numFmtId="0" fontId="17" fillId="48" borderId="20" xfId="0" applyFont="1" applyFill="1" applyBorder="1" applyAlignment="1">
      <alignment horizontal="center" vertical="top"/>
    </xf>
    <xf numFmtId="0" fontId="17" fillId="48" borderId="146" xfId="0" applyFont="1" applyFill="1" applyBorder="1" applyAlignment="1">
      <alignment horizontal="center" wrapText="1"/>
    </xf>
    <xf numFmtId="0" fontId="17" fillId="48" borderId="143" xfId="0" applyFont="1" applyFill="1" applyBorder="1" applyAlignment="1">
      <alignment horizontal="center" wrapText="1"/>
    </xf>
    <xf numFmtId="0" fontId="17" fillId="48" borderId="142" xfId="0" applyFont="1" applyFill="1" applyBorder="1" applyAlignment="1">
      <alignment horizontal="center" wrapText="1"/>
    </xf>
    <xf numFmtId="3" fontId="6" fillId="3" borderId="38" xfId="0" applyNumberFormat="1" applyFont="1" applyFill="1" applyBorder="1" applyAlignment="1">
      <alignment horizontal="center" vertical="center"/>
    </xf>
    <xf numFmtId="3" fontId="73" fillId="46" borderId="1" xfId="0" applyNumberFormat="1" applyFont="1" applyFill="1" applyBorder="1" applyAlignment="1">
      <alignment horizontal="center" vertical="center"/>
    </xf>
    <xf numFmtId="9" fontId="73" fillId="46" borderId="1" xfId="0" applyNumberFormat="1" applyFont="1" applyFill="1" applyBorder="1" applyAlignment="1">
      <alignment horizontal="center" vertical="center"/>
    </xf>
    <xf numFmtId="0" fontId="17" fillId="48" borderId="144" xfId="0" applyFont="1" applyFill="1" applyBorder="1" applyAlignment="1">
      <alignment horizontal="center" wrapText="1"/>
    </xf>
    <xf numFmtId="0" fontId="17" fillId="48" borderId="37" xfId="0" applyFont="1" applyFill="1" applyBorder="1" applyAlignment="1">
      <alignment horizontal="center" wrapText="1"/>
    </xf>
    <xf numFmtId="0" fontId="6" fillId="0" borderId="148" xfId="0" applyFont="1" applyBorder="1" applyAlignment="1">
      <alignment horizontal="left" vertical="top" wrapText="1"/>
    </xf>
    <xf numFmtId="0" fontId="6" fillId="0" borderId="79" xfId="0" applyFont="1" applyBorder="1" applyAlignment="1">
      <alignment vertical="top" wrapText="1"/>
    </xf>
    <xf numFmtId="0" fontId="6" fillId="0" borderId="145" xfId="0" applyFont="1" applyBorder="1" applyAlignment="1">
      <alignment vertical="top" wrapText="1"/>
    </xf>
    <xf numFmtId="9" fontId="6" fillId="3" borderId="1" xfId="0" applyNumberFormat="1" applyFont="1" applyFill="1" applyBorder="1" applyAlignment="1">
      <alignment horizontal="center" vertical="center"/>
    </xf>
    <xf numFmtId="169" fontId="6" fillId="0" borderId="1" xfId="0" applyNumberFormat="1" applyFont="1" applyBorder="1" applyAlignment="1">
      <alignment horizontal="center" vertical="center"/>
    </xf>
    <xf numFmtId="0" fontId="6" fillId="0" borderId="2" xfId="0" applyFont="1" applyBorder="1"/>
    <xf numFmtId="0" fontId="6" fillId="0" borderId="26" xfId="0" applyFont="1" applyBorder="1"/>
    <xf numFmtId="173" fontId="6" fillId="0" borderId="1" xfId="0" applyNumberFormat="1" applyFont="1" applyBorder="1" applyAlignment="1">
      <alignment horizontal="center" vertical="center"/>
    </xf>
    <xf numFmtId="0" fontId="21" fillId="3" borderId="32" xfId="0" applyFont="1" applyFill="1" applyBorder="1" applyAlignment="1">
      <alignment horizontal="center" vertical="center" wrapText="1"/>
    </xf>
    <xf numFmtId="0" fontId="11" fillId="3" borderId="0" xfId="0" applyFont="1" applyFill="1" applyAlignment="1">
      <alignment horizontal="left" vertical="center" wrapText="1"/>
    </xf>
    <xf numFmtId="0" fontId="6" fillId="0" borderId="0" xfId="0" applyFont="1" applyAlignment="1">
      <alignment horizontal="center" wrapText="1"/>
    </xf>
    <xf numFmtId="173" fontId="11" fillId="3" borderId="1" xfId="0" applyNumberFormat="1" applyFont="1" applyFill="1" applyBorder="1" applyAlignment="1">
      <alignment horizontal="center" vertical="center"/>
    </xf>
    <xf numFmtId="0" fontId="6" fillId="47" borderId="116" xfId="0" applyFont="1" applyFill="1" applyBorder="1" applyAlignment="1">
      <alignment vertical="center" wrapText="1"/>
    </xf>
    <xf numFmtId="0" fontId="6" fillId="47" borderId="141" xfId="0" applyFont="1" applyFill="1" applyBorder="1" applyAlignment="1">
      <alignment vertical="center" wrapText="1"/>
    </xf>
    <xf numFmtId="0" fontId="6" fillId="47" borderId="139" xfId="0" applyFont="1" applyFill="1" applyBorder="1" applyAlignment="1">
      <alignment vertical="center" wrapText="1"/>
    </xf>
    <xf numFmtId="0" fontId="6" fillId="47" borderId="176" xfId="0" applyFont="1" applyFill="1" applyBorder="1" applyAlignment="1">
      <alignment vertical="center" wrapText="1"/>
    </xf>
    <xf numFmtId="0" fontId="6" fillId="47" borderId="140" xfId="0" applyFont="1" applyFill="1" applyBorder="1" applyAlignment="1">
      <alignment vertical="center" wrapText="1"/>
    </xf>
    <xf numFmtId="0" fontId="11" fillId="48" borderId="4" xfId="0" applyFont="1" applyFill="1" applyBorder="1" applyAlignment="1">
      <alignment horizontal="left" vertical="center"/>
    </xf>
    <xf numFmtId="0" fontId="6" fillId="48" borderId="70" xfId="0" applyFont="1" applyFill="1" applyBorder="1" applyAlignment="1">
      <alignment horizontal="left" vertical="center"/>
    </xf>
    <xf numFmtId="0" fontId="17" fillId="3" borderId="41" xfId="0" applyFont="1" applyFill="1" applyBorder="1" applyAlignment="1">
      <alignment vertical="center"/>
    </xf>
    <xf numFmtId="0" fontId="17" fillId="3" borderId="113" xfId="0" applyFont="1" applyFill="1" applyBorder="1" applyAlignment="1">
      <alignment vertical="center" wrapText="1"/>
    </xf>
    <xf numFmtId="3" fontId="11" fillId="47" borderId="69" xfId="0" applyNumberFormat="1" applyFont="1" applyFill="1" applyBorder="1" applyAlignment="1">
      <alignment horizontal="left" vertical="center" wrapText="1"/>
    </xf>
    <xf numFmtId="0" fontId="6" fillId="0" borderId="36" xfId="0" applyFont="1" applyBorder="1" applyAlignment="1">
      <alignment vertical="center"/>
    </xf>
    <xf numFmtId="0" fontId="11" fillId="48" borderId="18" xfId="0" applyFont="1" applyFill="1" applyBorder="1" applyAlignment="1">
      <alignment horizontal="left" vertical="center"/>
    </xf>
    <xf numFmtId="0" fontId="6" fillId="3" borderId="0" xfId="0" applyFont="1" applyFill="1" applyAlignment="1">
      <alignment horizontal="center" vertical="center" textRotation="90" wrapText="1"/>
    </xf>
    <xf numFmtId="0" fontId="17" fillId="3" borderId="0" xfId="0" applyFont="1" applyFill="1" applyAlignment="1">
      <alignment horizontal="center" vertical="center" wrapText="1"/>
    </xf>
    <xf numFmtId="0" fontId="6" fillId="3" borderId="113" xfId="0" applyFont="1" applyFill="1" applyBorder="1" applyAlignment="1">
      <alignment horizontal="center" vertical="center"/>
    </xf>
    <xf numFmtId="0" fontId="40" fillId="47" borderId="19" xfId="0" applyFont="1" applyFill="1" applyBorder="1" applyAlignment="1">
      <alignment horizontal="center" vertical="center" wrapText="1"/>
    </xf>
    <xf numFmtId="0" fontId="40" fillId="47" borderId="143" xfId="0" applyFont="1" applyFill="1" applyBorder="1" applyAlignment="1">
      <alignment horizontal="center" vertical="center" wrapText="1"/>
    </xf>
    <xf numFmtId="0" fontId="40" fillId="47" borderId="142" xfId="0" applyFont="1" applyFill="1" applyBorder="1" applyAlignment="1">
      <alignment horizontal="center" vertical="center" wrapText="1"/>
    </xf>
    <xf numFmtId="0" fontId="40" fillId="47" borderId="146" xfId="0" applyFont="1" applyFill="1" applyBorder="1" applyAlignment="1">
      <alignment horizontal="center" vertical="center" wrapText="1"/>
    </xf>
    <xf numFmtId="0" fontId="40" fillId="47" borderId="37" xfId="0" applyFont="1" applyFill="1" applyBorder="1" applyAlignment="1">
      <alignment horizontal="center" vertical="center" wrapText="1"/>
    </xf>
    <xf numFmtId="0" fontId="7" fillId="47" borderId="117" xfId="0" applyFont="1" applyFill="1" applyBorder="1" applyAlignment="1">
      <alignment horizontal="left" vertical="center" wrapText="1"/>
    </xf>
    <xf numFmtId="0" fontId="6" fillId="55" borderId="175" xfId="0" applyFont="1" applyFill="1" applyBorder="1"/>
    <xf numFmtId="0" fontId="6" fillId="55" borderId="144" xfId="0" applyFont="1" applyFill="1" applyBorder="1"/>
    <xf numFmtId="0" fontId="6" fillId="55" borderId="142" xfId="0" applyFont="1" applyFill="1" applyBorder="1"/>
    <xf numFmtId="0" fontId="6" fillId="55" borderId="36" xfId="0" applyFont="1" applyFill="1" applyBorder="1"/>
    <xf numFmtId="0" fontId="6" fillId="55" borderId="90" xfId="0" applyFont="1" applyFill="1" applyBorder="1"/>
    <xf numFmtId="0" fontId="6" fillId="55" borderId="146" xfId="0" applyFont="1" applyFill="1" applyBorder="1"/>
    <xf numFmtId="0" fontId="11" fillId="47" borderId="89" xfId="0" applyFont="1" applyFill="1" applyBorder="1" applyAlignment="1">
      <alignment vertical="center" wrapText="1"/>
    </xf>
    <xf numFmtId="0" fontId="6" fillId="0" borderId="273" xfId="0" applyFont="1" applyBorder="1" applyAlignment="1">
      <alignment horizontal="center" vertical="center" wrapText="1"/>
    </xf>
    <xf numFmtId="0" fontId="6" fillId="0" borderId="274" xfId="0" applyFont="1" applyBorder="1" applyAlignment="1">
      <alignment horizontal="center" vertical="center" wrapText="1"/>
    </xf>
    <xf numFmtId="0" fontId="6" fillId="0" borderId="275" xfId="0" applyFont="1" applyBorder="1" applyAlignment="1">
      <alignment horizontal="center" vertical="center" wrapText="1"/>
    </xf>
    <xf numFmtId="0" fontId="6" fillId="0" borderId="89" xfId="0" applyFont="1" applyBorder="1" applyAlignment="1">
      <alignment horizontal="center" vertical="center" wrapText="1"/>
    </xf>
    <xf numFmtId="0" fontId="6" fillId="0" borderId="276" xfId="0" applyFont="1" applyBorder="1" applyAlignment="1">
      <alignment horizontal="center" vertical="center" wrapText="1"/>
    </xf>
    <xf numFmtId="0" fontId="6" fillId="0" borderId="277" xfId="0" applyFont="1" applyBorder="1" applyAlignment="1">
      <alignment horizontal="center" vertical="center" wrapText="1"/>
    </xf>
    <xf numFmtId="0" fontId="11" fillId="47" borderId="84" xfId="0" applyFont="1" applyFill="1" applyBorder="1" applyAlignment="1">
      <alignment horizontal="left" vertical="center" wrapText="1" indent="1"/>
    </xf>
    <xf numFmtId="0" fontId="6" fillId="0" borderId="264" xfId="0" applyFont="1" applyBorder="1" applyAlignment="1">
      <alignment horizontal="center" vertical="center" wrapText="1"/>
    </xf>
    <xf numFmtId="0" fontId="6" fillId="0" borderId="266" xfId="0" applyFont="1" applyBorder="1" applyAlignment="1">
      <alignment horizontal="center" vertical="center" wrapText="1"/>
    </xf>
    <xf numFmtId="0" fontId="6" fillId="0" borderId="262" xfId="0" applyFont="1" applyBorder="1" applyAlignment="1">
      <alignment horizontal="center" vertical="center" wrapText="1"/>
    </xf>
    <xf numFmtId="0" fontId="6" fillId="0" borderId="84" xfId="0" applyFont="1" applyBorder="1" applyAlignment="1">
      <alignment horizontal="center" vertical="center" wrapText="1"/>
    </xf>
    <xf numFmtId="0" fontId="6" fillId="0" borderId="171" xfId="0" applyFont="1" applyBorder="1" applyAlignment="1">
      <alignment horizontal="center" vertical="center" wrapText="1"/>
    </xf>
    <xf numFmtId="0" fontId="6" fillId="0" borderId="267" xfId="0" applyFont="1" applyBorder="1" applyAlignment="1">
      <alignment horizontal="center" vertical="center" wrapText="1"/>
    </xf>
    <xf numFmtId="49" fontId="6" fillId="3" borderId="267" xfId="0" applyNumberFormat="1" applyFont="1" applyFill="1" applyBorder="1" applyAlignment="1">
      <alignment horizontal="center" vertical="center" wrapText="1"/>
    </xf>
    <xf numFmtId="49" fontId="6" fillId="3" borderId="171" xfId="0" applyNumberFormat="1" applyFont="1" applyFill="1" applyBorder="1" applyAlignment="1">
      <alignment horizontal="center" vertical="center" wrapText="1"/>
    </xf>
    <xf numFmtId="0" fontId="11" fillId="47" borderId="88" xfId="0" applyFont="1" applyFill="1" applyBorder="1" applyAlignment="1">
      <alignment horizontal="left" vertical="center" wrapText="1" indent="1"/>
    </xf>
    <xf numFmtId="0" fontId="6" fillId="0" borderId="261" xfId="0" applyFont="1" applyBorder="1" applyAlignment="1">
      <alignment horizontal="center" vertical="center" wrapText="1"/>
    </xf>
    <xf numFmtId="0" fontId="6" fillId="0" borderId="265" xfId="0" applyFont="1" applyBorder="1" applyAlignment="1">
      <alignment horizontal="center" vertical="center" wrapText="1"/>
    </xf>
    <xf numFmtId="0" fontId="6" fillId="0" borderId="263" xfId="0" applyFont="1" applyBorder="1" applyAlignment="1">
      <alignment horizontal="center" vertical="center" wrapText="1"/>
    </xf>
    <xf numFmtId="0" fontId="6" fillId="0" borderId="82" xfId="0" applyFont="1" applyBorder="1" applyAlignment="1">
      <alignment horizontal="center" vertical="center" wrapText="1"/>
    </xf>
    <xf numFmtId="0" fontId="6" fillId="0" borderId="172" xfId="0" applyFont="1" applyBorder="1" applyAlignment="1">
      <alignment horizontal="center" vertical="center" wrapText="1"/>
    </xf>
    <xf numFmtId="0" fontId="6" fillId="0" borderId="278" xfId="0" applyFont="1" applyBorder="1" applyAlignment="1">
      <alignment horizontal="center" vertical="center" wrapText="1"/>
    </xf>
    <xf numFmtId="0" fontId="40" fillId="47" borderId="36" xfId="0" applyFont="1" applyFill="1" applyBorder="1" applyAlignment="1">
      <alignment horizontal="left" vertical="center" wrapText="1"/>
    </xf>
    <xf numFmtId="0" fontId="6" fillId="55" borderId="143" xfId="0" applyFont="1" applyFill="1" applyBorder="1"/>
    <xf numFmtId="0" fontId="6" fillId="55" borderId="37" xfId="0" applyFont="1" applyFill="1" applyBorder="1"/>
    <xf numFmtId="0" fontId="11" fillId="47" borderId="86" xfId="0" applyFont="1" applyFill="1" applyBorder="1" applyAlignment="1">
      <alignment horizontal="left" vertical="center" wrapText="1"/>
    </xf>
    <xf numFmtId="0" fontId="6" fillId="0" borderId="272" xfId="0" applyFont="1" applyBorder="1" applyAlignment="1">
      <alignment horizontal="center" vertical="center" wrapText="1"/>
    </xf>
    <xf numFmtId="0" fontId="6" fillId="0" borderId="268" xfId="0" applyFont="1" applyBorder="1" applyAlignment="1">
      <alignment horizontal="center" vertical="center" wrapText="1"/>
    </xf>
    <xf numFmtId="0" fontId="6" fillId="0" borderId="260" xfId="0" applyFont="1" applyBorder="1" applyAlignment="1">
      <alignment horizontal="center" vertical="center" wrapText="1"/>
    </xf>
    <xf numFmtId="0" fontId="6" fillId="0" borderId="86" xfId="0" applyFont="1" applyBorder="1" applyAlignment="1">
      <alignment horizontal="center" vertical="center" wrapText="1"/>
    </xf>
    <xf numFmtId="0" fontId="6" fillId="0" borderId="173" xfId="0" applyFont="1" applyBorder="1" applyAlignment="1">
      <alignment horizontal="center" vertical="center" wrapText="1"/>
    </xf>
    <xf numFmtId="0" fontId="6" fillId="3" borderId="86" xfId="0" applyFont="1" applyFill="1" applyBorder="1" applyAlignment="1">
      <alignment horizontal="center" vertical="center" wrapText="1"/>
    </xf>
    <xf numFmtId="0" fontId="6" fillId="0" borderId="270" xfId="0" applyFont="1" applyBorder="1" applyAlignment="1">
      <alignment horizontal="center" vertical="center" wrapText="1"/>
    </xf>
    <xf numFmtId="0" fontId="6" fillId="0" borderId="262" xfId="0" applyFont="1" applyBorder="1" applyAlignment="1">
      <alignment horizontal="center" vertical="top" wrapText="1"/>
    </xf>
    <xf numFmtId="0" fontId="6" fillId="0" borderId="171" xfId="0" applyFont="1" applyBorder="1" applyAlignment="1">
      <alignment horizontal="center" vertical="top" wrapText="1"/>
    </xf>
    <xf numFmtId="0" fontId="11" fillId="47" borderId="84" xfId="0" applyFont="1" applyFill="1" applyBorder="1" applyAlignment="1">
      <alignment horizontal="left" vertical="center" wrapText="1"/>
    </xf>
    <xf numFmtId="0" fontId="11" fillId="47" borderId="82" xfId="0" applyFont="1" applyFill="1" applyBorder="1" applyAlignment="1">
      <alignment horizontal="left" vertical="center" wrapText="1" indent="1"/>
    </xf>
    <xf numFmtId="0" fontId="6" fillId="0" borderId="269" xfId="0" applyFont="1" applyBorder="1" applyAlignment="1">
      <alignment horizontal="center" vertical="center" wrapText="1"/>
    </xf>
    <xf numFmtId="0" fontId="40" fillId="47" borderId="117" xfId="0" applyFont="1" applyFill="1" applyBorder="1" applyAlignment="1">
      <alignment horizontal="left" vertical="center" wrapText="1"/>
    </xf>
    <xf numFmtId="0" fontId="11" fillId="47" borderId="43" xfId="0" applyFont="1" applyFill="1" applyBorder="1" applyAlignment="1">
      <alignment horizontal="left" vertical="center" wrapText="1"/>
    </xf>
    <xf numFmtId="0" fontId="11" fillId="47" borderId="88" xfId="0" applyFont="1" applyFill="1" applyBorder="1" applyAlignment="1">
      <alignment horizontal="left" vertical="center" wrapText="1"/>
    </xf>
    <xf numFmtId="0" fontId="6" fillId="47" borderId="84" xfId="0" applyFont="1" applyFill="1" applyBorder="1" applyAlignment="1">
      <alignment horizontal="left" wrapText="1" indent="1"/>
    </xf>
    <xf numFmtId="0" fontId="6" fillId="47" borderId="82" xfId="0" applyFont="1" applyFill="1" applyBorder="1" applyAlignment="1">
      <alignment horizontal="left" wrapText="1" indent="1"/>
    </xf>
    <xf numFmtId="0" fontId="6" fillId="0" borderId="271" xfId="0" applyFont="1" applyBorder="1" applyAlignment="1">
      <alignment horizontal="center" vertical="center" wrapText="1"/>
    </xf>
    <xf numFmtId="0" fontId="6" fillId="48" borderId="18" xfId="0" applyFont="1" applyFill="1" applyBorder="1" applyAlignment="1">
      <alignment horizontal="left" vertical="center"/>
    </xf>
    <xf numFmtId="0" fontId="11" fillId="48" borderId="75" xfId="0" applyFont="1" applyFill="1" applyBorder="1" applyAlignment="1">
      <alignment horizontal="left" vertical="center"/>
    </xf>
    <xf numFmtId="0" fontId="11" fillId="48" borderId="70" xfId="0" applyFont="1" applyFill="1" applyBorder="1" applyAlignment="1">
      <alignment horizontal="left" vertical="center"/>
    </xf>
    <xf numFmtId="169" fontId="6" fillId="3" borderId="1" xfId="0" applyNumberFormat="1" applyFont="1" applyFill="1" applyBorder="1" applyAlignment="1">
      <alignment horizontal="center" vertical="center"/>
    </xf>
    <xf numFmtId="2" fontId="6" fillId="3" borderId="1" xfId="0" applyNumberFormat="1" applyFont="1" applyFill="1" applyBorder="1" applyAlignment="1">
      <alignment horizontal="center" vertical="center"/>
    </xf>
    <xf numFmtId="0" fontId="21" fillId="0" borderId="1" xfId="0" applyFont="1" applyBorder="1" applyAlignment="1">
      <alignment horizontal="center" vertical="center"/>
    </xf>
    <xf numFmtId="0" fontId="21" fillId="0" borderId="32" xfId="0" applyFont="1" applyBorder="1" applyAlignment="1">
      <alignment horizontal="center" vertical="center" wrapText="1"/>
    </xf>
    <xf numFmtId="0" fontId="6" fillId="0" borderId="32" xfId="0" applyFont="1" applyBorder="1" applyAlignment="1">
      <alignment horizontal="center" vertical="center"/>
    </xf>
    <xf numFmtId="171" fontId="6" fillId="3" borderId="26" xfId="0" applyNumberFormat="1" applyFont="1" applyFill="1" applyBorder="1" applyAlignment="1">
      <alignment horizontal="center" vertical="center"/>
    </xf>
    <xf numFmtId="173" fontId="6" fillId="3" borderId="308" xfId="0" applyNumberFormat="1" applyFont="1" applyFill="1" applyBorder="1" applyAlignment="1">
      <alignment horizontal="center" vertical="center"/>
    </xf>
    <xf numFmtId="173" fontId="6" fillId="0" borderId="1" xfId="0" applyNumberFormat="1" applyFont="1" applyBorder="1" applyAlignment="1">
      <alignment horizontal="center" wrapText="1"/>
    </xf>
    <xf numFmtId="173" fontId="6" fillId="3" borderId="26" xfId="0" applyNumberFormat="1" applyFont="1" applyFill="1" applyBorder="1" applyAlignment="1">
      <alignment horizontal="center" vertical="center"/>
    </xf>
    <xf numFmtId="0" fontId="6" fillId="3" borderId="1" xfId="0" quotePrefix="1" applyFont="1" applyFill="1" applyBorder="1" applyAlignment="1">
      <alignment horizontal="center" vertical="center"/>
    </xf>
    <xf numFmtId="0" fontId="21" fillId="3" borderId="1" xfId="0" applyFont="1" applyFill="1" applyBorder="1" applyAlignment="1">
      <alignment horizontal="center" vertical="center"/>
    </xf>
    <xf numFmtId="171" fontId="21" fillId="0" borderId="1" xfId="0" applyNumberFormat="1" applyFont="1" applyBorder="1" applyAlignment="1">
      <alignment horizontal="center" vertical="center"/>
    </xf>
    <xf numFmtId="171" fontId="21" fillId="3" borderId="1" xfId="0" applyNumberFormat="1" applyFont="1" applyFill="1" applyBorder="1" applyAlignment="1">
      <alignment horizontal="center" vertical="center"/>
    </xf>
    <xf numFmtId="169" fontId="11" fillId="0" borderId="26" xfId="0" applyNumberFormat="1" applyFont="1" applyBorder="1" applyAlignment="1">
      <alignment horizontal="center"/>
    </xf>
    <xf numFmtId="169" fontId="11" fillId="0" borderId="1" xfId="0" applyNumberFormat="1" applyFont="1" applyBorder="1" applyAlignment="1">
      <alignment horizontal="center"/>
    </xf>
    <xf numFmtId="0" fontId="11" fillId="0" borderId="26" xfId="0" applyFont="1" applyBorder="1" applyAlignment="1">
      <alignment horizontal="center"/>
    </xf>
    <xf numFmtId="173" fontId="21" fillId="0" borderId="26" xfId="0" applyNumberFormat="1" applyFont="1" applyBorder="1" applyAlignment="1">
      <alignment horizontal="center"/>
    </xf>
    <xf numFmtId="171" fontId="21" fillId="0" borderId="26" xfId="0" applyNumberFormat="1" applyFont="1" applyBorder="1" applyAlignment="1">
      <alignment horizontal="center"/>
    </xf>
    <xf numFmtId="0" fontId="21" fillId="0" borderId="26" xfId="0" applyFont="1" applyBorder="1" applyAlignment="1">
      <alignment horizontal="center"/>
    </xf>
    <xf numFmtId="0" fontId="6" fillId="3" borderId="32" xfId="0" applyFont="1" applyFill="1" applyBorder="1" applyAlignment="1">
      <alignment horizontal="center" vertical="center"/>
    </xf>
    <xf numFmtId="171" fontId="73" fillId="46" borderId="26" xfId="0" applyNumberFormat="1" applyFont="1" applyFill="1" applyBorder="1" applyAlignment="1">
      <alignment horizontal="center" vertical="center"/>
    </xf>
    <xf numFmtId="173" fontId="73" fillId="46" borderId="11" xfId="0" applyNumberFormat="1" applyFont="1" applyFill="1" applyBorder="1" applyAlignment="1">
      <alignment horizontal="center" vertical="center"/>
    </xf>
    <xf numFmtId="173" fontId="73" fillId="46" borderId="8" xfId="0" applyNumberFormat="1" applyFont="1" applyFill="1" applyBorder="1" applyAlignment="1">
      <alignment horizontal="center" vertical="center"/>
    </xf>
    <xf numFmtId="173" fontId="73" fillId="46" borderId="3" xfId="0" applyNumberFormat="1" applyFont="1" applyFill="1" applyBorder="1" applyAlignment="1">
      <alignment horizontal="center" vertical="center"/>
    </xf>
    <xf numFmtId="173" fontId="73" fillId="46" borderId="1" xfId="0" applyNumberFormat="1" applyFont="1" applyFill="1" applyBorder="1" applyAlignment="1">
      <alignment horizontal="center" vertical="center"/>
    </xf>
    <xf numFmtId="9" fontId="73" fillId="46" borderId="3" xfId="0" applyNumberFormat="1" applyFont="1" applyFill="1" applyBorder="1" applyAlignment="1">
      <alignment horizontal="center" vertical="center"/>
    </xf>
    <xf numFmtId="0" fontId="73" fillId="46" borderId="1" xfId="0" applyFont="1" applyFill="1" applyBorder="1" applyAlignment="1">
      <alignment horizontal="center" vertical="center"/>
    </xf>
    <xf numFmtId="173" fontId="73" fillId="46" borderId="17" xfId="0" applyNumberFormat="1" applyFont="1" applyFill="1" applyBorder="1" applyAlignment="1">
      <alignment horizontal="center" vertical="center"/>
    </xf>
    <xf numFmtId="169" fontId="73" fillId="46" borderId="1" xfId="0" applyNumberFormat="1" applyFont="1" applyFill="1" applyBorder="1" applyAlignment="1">
      <alignment horizontal="center" vertical="center"/>
    </xf>
    <xf numFmtId="171" fontId="73" fillId="46" borderId="3" xfId="0" applyNumberFormat="1" applyFont="1" applyFill="1" applyBorder="1" applyAlignment="1">
      <alignment horizontal="center" vertical="center"/>
    </xf>
    <xf numFmtId="171" fontId="73" fillId="46" borderId="1" xfId="0" applyNumberFormat="1" applyFont="1" applyFill="1" applyBorder="1" applyAlignment="1">
      <alignment horizontal="center" vertical="center"/>
    </xf>
    <xf numFmtId="0" fontId="6" fillId="48" borderId="117" xfId="0" applyFont="1" applyFill="1" applyBorder="1" applyAlignment="1">
      <alignment horizontal="left"/>
    </xf>
    <xf numFmtId="0" fontId="11" fillId="48" borderId="146" xfId="0" applyFont="1" applyFill="1" applyBorder="1" applyAlignment="1">
      <alignment horizontal="left" vertical="center" wrapText="1"/>
    </xf>
    <xf numFmtId="0" fontId="11" fillId="48" borderId="36" xfId="0" applyFont="1" applyFill="1" applyBorder="1" applyAlignment="1">
      <alignment horizontal="center" vertical="center"/>
    </xf>
    <xf numFmtId="0" fontId="11" fillId="48" borderId="90" xfId="0" applyFont="1" applyFill="1" applyBorder="1" applyAlignment="1">
      <alignment horizontal="center" vertical="center"/>
    </xf>
    <xf numFmtId="0" fontId="11" fillId="48" borderId="143" xfId="0" applyFont="1" applyFill="1" applyBorder="1" applyAlignment="1">
      <alignment horizontal="center" vertical="center"/>
    </xf>
    <xf numFmtId="0" fontId="11" fillId="48" borderId="144" xfId="0" applyFont="1" applyFill="1" applyBorder="1" applyAlignment="1">
      <alignment horizontal="center" vertical="center"/>
    </xf>
    <xf numFmtId="1" fontId="21" fillId="46" borderId="35" xfId="0" applyNumberFormat="1" applyFont="1" applyFill="1" applyBorder="1" applyAlignment="1">
      <alignment horizontal="center" vertical="center" wrapText="1"/>
    </xf>
    <xf numFmtId="1" fontId="75" fillId="46" borderId="79" xfId="0" applyNumberFormat="1" applyFont="1" applyFill="1" applyBorder="1" applyAlignment="1">
      <alignment horizontal="center" vertical="center"/>
    </xf>
    <xf numFmtId="0" fontId="35" fillId="0" borderId="50" xfId="0" applyFont="1" applyBorder="1" applyAlignment="1">
      <alignment vertical="center" wrapText="1"/>
    </xf>
    <xf numFmtId="0" fontId="6" fillId="47" borderId="149" xfId="0" applyFont="1" applyFill="1" applyBorder="1" applyAlignment="1">
      <alignment vertical="center" wrapText="1"/>
    </xf>
    <xf numFmtId="171" fontId="6" fillId="0" borderId="0" xfId="0" applyNumberFormat="1" applyFont="1" applyAlignment="1">
      <alignment horizontal="center" vertical="center"/>
    </xf>
    <xf numFmtId="171" fontId="6" fillId="0" borderId="58" xfId="0" applyNumberFormat="1" applyFont="1" applyBorder="1" applyAlignment="1">
      <alignment horizontal="center" vertical="center"/>
    </xf>
    <xf numFmtId="171" fontId="6" fillId="0" borderId="91" xfId="0" applyNumberFormat="1" applyFont="1" applyBorder="1" applyAlignment="1">
      <alignment horizontal="center" vertical="center"/>
    </xf>
    <xf numFmtId="171" fontId="6" fillId="0" borderId="10" xfId="0" applyNumberFormat="1" applyFont="1" applyBorder="1" applyAlignment="1">
      <alignment horizontal="center"/>
    </xf>
    <xf numFmtId="171" fontId="6" fillId="0" borderId="0" xfId="0" applyNumberFormat="1" applyFont="1" applyAlignment="1">
      <alignment horizontal="center"/>
    </xf>
    <xf numFmtId="171" fontId="6" fillId="0" borderId="91" xfId="0" applyNumberFormat="1" applyFont="1" applyBorder="1" applyAlignment="1">
      <alignment horizontal="center"/>
    </xf>
    <xf numFmtId="171" fontId="6" fillId="0" borderId="59" xfId="0" applyNumberFormat="1" applyFont="1" applyBorder="1" applyAlignment="1">
      <alignment horizontal="center"/>
    </xf>
    <xf numFmtId="171" fontId="6" fillId="4" borderId="58" xfId="0" applyNumberFormat="1" applyFont="1" applyFill="1" applyBorder="1" applyAlignment="1">
      <alignment horizontal="center"/>
    </xf>
    <xf numFmtId="171" fontId="6" fillId="4" borderId="59" xfId="0" applyNumberFormat="1" applyFont="1" applyFill="1" applyBorder="1" applyAlignment="1">
      <alignment horizontal="center"/>
    </xf>
    <xf numFmtId="171" fontId="6" fillId="0" borderId="162" xfId="0" applyNumberFormat="1" applyFont="1" applyBorder="1" applyAlignment="1">
      <alignment horizontal="center"/>
    </xf>
    <xf numFmtId="171" fontId="7" fillId="0" borderId="162" xfId="0" applyNumberFormat="1" applyFont="1" applyBorder="1" applyAlignment="1">
      <alignment horizontal="center"/>
    </xf>
    <xf numFmtId="171" fontId="7" fillId="0" borderId="0" xfId="0" applyNumberFormat="1" applyFont="1" applyAlignment="1">
      <alignment horizontal="center"/>
    </xf>
    <xf numFmtId="171" fontId="6" fillId="0" borderId="56" xfId="0" applyNumberFormat="1" applyFont="1" applyBorder="1" applyAlignment="1">
      <alignment horizontal="center"/>
    </xf>
    <xf numFmtId="0" fontId="6" fillId="47" borderId="13" xfId="0" applyFont="1" applyFill="1" applyBorder="1" applyAlignment="1">
      <alignment horizontal="left" vertical="center"/>
    </xf>
    <xf numFmtId="0" fontId="6" fillId="0" borderId="163" xfId="0" applyFont="1" applyBorder="1"/>
    <xf numFmtId="0" fontId="6" fillId="0" borderId="92" xfId="0" applyFont="1" applyBorder="1"/>
    <xf numFmtId="173" fontId="6" fillId="0" borderId="6" xfId="0" applyNumberFormat="1" applyFont="1" applyBorder="1" applyAlignment="1">
      <alignment horizontal="center" vertical="center" wrapText="1"/>
    </xf>
    <xf numFmtId="173" fontId="6" fillId="0" borderId="26" xfId="0" applyNumberFormat="1" applyFont="1" applyBorder="1" applyAlignment="1">
      <alignment horizontal="center" vertical="center" wrapText="1"/>
    </xf>
    <xf numFmtId="173" fontId="20" fillId="6" borderId="12" xfId="0" applyNumberFormat="1" applyFont="1" applyFill="1" applyBorder="1" applyAlignment="1">
      <alignment horizontal="center" vertical="center" wrapText="1"/>
    </xf>
    <xf numFmtId="173" fontId="6" fillId="0" borderId="75" xfId="0" applyNumberFormat="1" applyFont="1" applyBorder="1" applyAlignment="1">
      <alignment horizontal="center" vertical="center" wrapText="1"/>
    </xf>
    <xf numFmtId="173" fontId="20" fillId="46" borderId="40" xfId="0" applyNumberFormat="1" applyFont="1" applyFill="1" applyBorder="1" applyAlignment="1">
      <alignment horizontal="center" vertical="center" wrapText="1"/>
    </xf>
    <xf numFmtId="173" fontId="6" fillId="0" borderId="4" xfId="0" applyNumberFormat="1" applyFont="1" applyBorder="1" applyAlignment="1">
      <alignment horizontal="center" vertical="center" wrapText="1"/>
    </xf>
    <xf numFmtId="173" fontId="6" fillId="0" borderId="5" xfId="0" applyNumberFormat="1" applyFont="1" applyBorder="1" applyAlignment="1">
      <alignment horizontal="center" vertical="center" wrapText="1"/>
    </xf>
    <xf numFmtId="173" fontId="20" fillId="46" borderId="38" xfId="0" applyNumberFormat="1" applyFont="1" applyFill="1" applyBorder="1" applyAlignment="1">
      <alignment horizontal="center" vertical="center" wrapText="1"/>
    </xf>
    <xf numFmtId="0" fontId="6" fillId="47" borderId="17" xfId="0" applyFont="1" applyFill="1" applyBorder="1" applyAlignment="1">
      <alignment horizontal="left" vertical="center"/>
    </xf>
    <xf numFmtId="0" fontId="6" fillId="0" borderId="94" xfId="0" applyFont="1" applyBorder="1"/>
    <xf numFmtId="0" fontId="6" fillId="0" borderId="62" xfId="0" applyFont="1" applyBorder="1"/>
    <xf numFmtId="173" fontId="6" fillId="0" borderId="3" xfId="0" applyNumberFormat="1" applyFont="1" applyBorder="1" applyAlignment="1">
      <alignment horizontal="center" vertical="center" wrapText="1"/>
    </xf>
    <xf numFmtId="173" fontId="6" fillId="0" borderId="1" xfId="0" applyNumberFormat="1" applyFont="1" applyBorder="1" applyAlignment="1">
      <alignment horizontal="center" vertical="center" wrapText="1"/>
    </xf>
    <xf numFmtId="173" fontId="6" fillId="0" borderId="18" xfId="0" applyNumberFormat="1" applyFont="1" applyBorder="1" applyAlignment="1">
      <alignment horizontal="center" vertical="center" wrapText="1"/>
    </xf>
    <xf numFmtId="0" fontId="11" fillId="47" borderId="17" xfId="0" applyFont="1" applyFill="1" applyBorder="1" applyAlignment="1">
      <alignment horizontal="left" vertical="center"/>
    </xf>
    <xf numFmtId="0" fontId="7" fillId="47" borderId="17" xfId="0" applyFont="1" applyFill="1" applyBorder="1" applyAlignment="1">
      <alignment horizontal="left" vertical="center"/>
    </xf>
    <xf numFmtId="0" fontId="7" fillId="0" borderId="94" xfId="0" applyFont="1" applyBorder="1"/>
    <xf numFmtId="0" fontId="7" fillId="0" borderId="1" xfId="0" applyFont="1" applyBorder="1"/>
    <xf numFmtId="0" fontId="7" fillId="0" borderId="62" xfId="0" applyFont="1" applyBorder="1"/>
    <xf numFmtId="173" fontId="20" fillId="6" borderId="3" xfId="0" applyNumberFormat="1" applyFont="1" applyFill="1" applyBorder="1" applyAlignment="1">
      <alignment horizontal="center" vertical="center" wrapText="1"/>
    </xf>
    <xf numFmtId="173" fontId="20" fillId="6" borderId="17" xfId="0" applyNumberFormat="1" applyFont="1" applyFill="1" applyBorder="1" applyAlignment="1">
      <alignment horizontal="center" vertical="center" wrapText="1"/>
    </xf>
    <xf numFmtId="173" fontId="20" fillId="46" borderId="18" xfId="0" applyNumberFormat="1" applyFont="1" applyFill="1" applyBorder="1" applyAlignment="1">
      <alignment horizontal="center" vertical="center" wrapText="1"/>
    </xf>
    <xf numFmtId="173" fontId="20" fillId="46" borderId="3" xfId="0" applyNumberFormat="1" applyFont="1" applyFill="1" applyBorder="1" applyAlignment="1">
      <alignment horizontal="center" vertical="center" wrapText="1"/>
    </xf>
    <xf numFmtId="173" fontId="20" fillId="46" borderId="69" xfId="0" applyNumberFormat="1" applyFont="1" applyFill="1" applyBorder="1" applyAlignment="1">
      <alignment horizontal="center" vertical="center" wrapText="1"/>
    </xf>
    <xf numFmtId="0" fontId="7" fillId="47" borderId="114" xfId="0" applyFont="1" applyFill="1" applyBorder="1" applyAlignment="1">
      <alignment horizontal="left" vertical="center"/>
    </xf>
    <xf numFmtId="0" fontId="7" fillId="0" borderId="95" xfId="0" applyFont="1" applyBorder="1"/>
    <xf numFmtId="0" fontId="7" fillId="0" borderId="45" xfId="0" applyFont="1" applyBorder="1"/>
    <xf numFmtId="0" fontId="7" fillId="0" borderId="64" xfId="0" applyFont="1" applyBorder="1"/>
    <xf numFmtId="173" fontId="20" fillId="6" borderId="63" xfId="0" applyNumberFormat="1" applyFont="1" applyFill="1" applyBorder="1" applyAlignment="1">
      <alignment horizontal="center" vertical="center" wrapText="1"/>
    </xf>
    <xf numFmtId="173" fontId="20" fillId="46" borderId="98" xfId="0" applyNumberFormat="1" applyFont="1" applyFill="1" applyBorder="1" applyAlignment="1">
      <alignment horizontal="center" vertical="center" wrapText="1"/>
    </xf>
    <xf numFmtId="173" fontId="20" fillId="46" borderId="9" xfId="0" applyNumberFormat="1" applyFont="1" applyFill="1" applyBorder="1" applyAlignment="1">
      <alignment horizontal="center" vertical="center" wrapText="1"/>
    </xf>
    <xf numFmtId="173" fontId="20" fillId="46" borderId="80" xfId="0" applyNumberFormat="1" applyFont="1" applyFill="1" applyBorder="1" applyAlignment="1">
      <alignment horizontal="center" vertical="center" wrapText="1"/>
    </xf>
    <xf numFmtId="173" fontId="20" fillId="46" borderId="34" xfId="0" applyNumberFormat="1" applyFont="1" applyFill="1" applyBorder="1" applyAlignment="1">
      <alignment horizontal="center" vertical="center" wrapText="1"/>
    </xf>
    <xf numFmtId="173" fontId="20" fillId="46" borderId="71" xfId="0" applyNumberFormat="1" applyFont="1" applyFill="1" applyBorder="1" applyAlignment="1">
      <alignment horizontal="center" vertical="center" wrapText="1"/>
    </xf>
    <xf numFmtId="173" fontId="20" fillId="46" borderId="33" xfId="0" applyNumberFormat="1" applyFont="1" applyFill="1" applyBorder="1" applyAlignment="1">
      <alignment horizontal="center" vertical="center" wrapText="1"/>
    </xf>
    <xf numFmtId="0" fontId="6" fillId="0" borderId="93" xfId="0" applyFont="1" applyBorder="1"/>
    <xf numFmtId="0" fontId="6" fillId="0" borderId="46" xfId="0" applyFont="1" applyBorder="1"/>
    <xf numFmtId="0" fontId="6" fillId="0" borderId="96" xfId="0" applyFont="1" applyBorder="1"/>
    <xf numFmtId="173" fontId="6" fillId="0" borderId="60" xfId="0" applyNumberFormat="1" applyFont="1" applyBorder="1" applyAlignment="1">
      <alignment horizontal="center" vertical="center" wrapText="1"/>
    </xf>
    <xf numFmtId="173" fontId="6" fillId="0" borderId="46" xfId="0" applyNumberFormat="1" applyFont="1" applyBorder="1" applyAlignment="1">
      <alignment horizontal="center" vertical="center" wrapText="1"/>
    </xf>
    <xf numFmtId="0" fontId="7" fillId="0" borderId="2" xfId="0" applyFont="1" applyBorder="1"/>
    <xf numFmtId="173" fontId="20" fillId="6" borderId="94" xfId="0" applyNumberFormat="1" applyFont="1" applyFill="1" applyBorder="1" applyAlignment="1">
      <alignment horizontal="center" vertical="center" wrapText="1"/>
    </xf>
    <xf numFmtId="173" fontId="20" fillId="6" borderId="11" xfId="0" applyNumberFormat="1" applyFont="1" applyFill="1" applyBorder="1" applyAlignment="1">
      <alignment horizontal="center" vertical="center" wrapText="1"/>
    </xf>
    <xf numFmtId="173" fontId="20" fillId="6" borderId="10" xfId="0" applyNumberFormat="1" applyFont="1" applyFill="1" applyBorder="1" applyAlignment="1">
      <alignment horizontal="center" vertical="center" wrapText="1"/>
    </xf>
    <xf numFmtId="173" fontId="20" fillId="46" borderId="11" xfId="0" applyNumberFormat="1" applyFont="1" applyFill="1" applyBorder="1" applyAlignment="1">
      <alignment horizontal="center" vertical="center" wrapText="1"/>
    </xf>
    <xf numFmtId="173" fontId="20" fillId="46" borderId="74" xfId="0" applyNumberFormat="1" applyFont="1" applyFill="1" applyBorder="1" applyAlignment="1">
      <alignment horizontal="center" vertical="center" wrapText="1"/>
    </xf>
    <xf numFmtId="0" fontId="7" fillId="47" borderId="293" xfId="0" applyFont="1" applyFill="1" applyBorder="1" applyAlignment="1">
      <alignment horizontal="left" vertical="center"/>
    </xf>
    <xf numFmtId="0" fontId="7" fillId="0" borderId="63" xfId="0" applyFont="1" applyBorder="1"/>
    <xf numFmtId="173" fontId="20" fillId="6" borderId="95" xfId="0" applyNumberFormat="1" applyFont="1" applyFill="1" applyBorder="1" applyAlignment="1">
      <alignment horizontal="center" vertical="center" wrapText="1"/>
    </xf>
    <xf numFmtId="173" fontId="20" fillId="6" borderId="53" xfId="0" applyNumberFormat="1" applyFont="1" applyFill="1" applyBorder="1" applyAlignment="1">
      <alignment horizontal="center" vertical="center" wrapText="1"/>
    </xf>
    <xf numFmtId="173" fontId="20" fillId="6" borderId="45" xfId="0" applyNumberFormat="1" applyFont="1" applyFill="1" applyBorder="1" applyAlignment="1">
      <alignment horizontal="center" vertical="center" wrapText="1"/>
    </xf>
    <xf numFmtId="173" fontId="20" fillId="46" borderId="70" xfId="0" applyNumberFormat="1" applyFont="1" applyFill="1" applyBorder="1" applyAlignment="1">
      <alignment horizontal="center" vertical="center" wrapText="1"/>
    </xf>
    <xf numFmtId="173" fontId="20" fillId="46" borderId="114" xfId="0" applyNumberFormat="1" applyFont="1" applyFill="1" applyBorder="1" applyAlignment="1">
      <alignment horizontal="center" vertical="center" wrapText="1"/>
    </xf>
    <xf numFmtId="173" fontId="20" fillId="46" borderId="32" xfId="0" applyNumberFormat="1" applyFont="1" applyFill="1" applyBorder="1" applyAlignment="1">
      <alignment horizontal="center" vertical="center" wrapText="1"/>
    </xf>
    <xf numFmtId="173" fontId="20" fillId="46" borderId="73" xfId="0" applyNumberFormat="1" applyFont="1" applyFill="1" applyBorder="1" applyAlignment="1">
      <alignment horizontal="center" vertical="center" wrapText="1"/>
    </xf>
    <xf numFmtId="173" fontId="20" fillId="46" borderId="10" xfId="0" applyNumberFormat="1" applyFont="1" applyFill="1" applyBorder="1" applyAlignment="1">
      <alignment horizontal="center" vertical="center" wrapText="1"/>
    </xf>
    <xf numFmtId="173" fontId="20" fillId="46" borderId="8" xfId="0" applyNumberFormat="1" applyFont="1" applyFill="1" applyBorder="1" applyAlignment="1">
      <alignment horizontal="center" vertical="center" wrapText="1"/>
    </xf>
    <xf numFmtId="0" fontId="6" fillId="0" borderId="61" xfId="0" applyFont="1" applyBorder="1"/>
    <xf numFmtId="173" fontId="6" fillId="3" borderId="3" xfId="0" applyNumberFormat="1" applyFont="1" applyFill="1" applyBorder="1" applyAlignment="1">
      <alignment horizontal="center" vertical="center" wrapText="1"/>
    </xf>
    <xf numFmtId="173" fontId="6" fillId="3" borderId="6" xfId="0" applyNumberFormat="1" applyFont="1" applyFill="1" applyBorder="1" applyAlignment="1">
      <alignment horizontal="center" vertical="center" wrapText="1"/>
    </xf>
    <xf numFmtId="173" fontId="6" fillId="3" borderId="75" xfId="0" applyNumberFormat="1" applyFont="1" applyFill="1" applyBorder="1" applyAlignment="1">
      <alignment horizontal="center" vertical="center" wrapText="1"/>
    </xf>
    <xf numFmtId="173" fontId="6" fillId="3" borderId="4" xfId="0" applyNumberFormat="1" applyFont="1" applyFill="1" applyBorder="1" applyAlignment="1">
      <alignment horizontal="center" vertical="center" wrapText="1"/>
    </xf>
    <xf numFmtId="173" fontId="6" fillId="3" borderId="7" xfId="0" applyNumberFormat="1" applyFont="1" applyFill="1" applyBorder="1" applyAlignment="1">
      <alignment horizontal="center" vertical="center" wrapText="1"/>
    </xf>
    <xf numFmtId="173" fontId="6" fillId="3" borderId="18" xfId="0" applyNumberFormat="1" applyFont="1" applyFill="1" applyBorder="1" applyAlignment="1">
      <alignment horizontal="center" vertical="center" wrapText="1"/>
    </xf>
    <xf numFmtId="0" fontId="7" fillId="47" borderId="10" xfId="0" applyFont="1" applyFill="1" applyBorder="1" applyAlignment="1">
      <alignment horizontal="left" vertical="center"/>
    </xf>
    <xf numFmtId="173" fontId="20" fillId="6" borderId="55" xfId="0" applyNumberFormat="1" applyFont="1" applyFill="1" applyBorder="1" applyAlignment="1">
      <alignment horizontal="center" vertical="center"/>
    </xf>
    <xf numFmtId="173" fontId="20" fillId="6" borderId="45" xfId="0" applyNumberFormat="1" applyFont="1" applyFill="1" applyBorder="1" applyAlignment="1">
      <alignment horizontal="center" vertical="center"/>
    </xf>
    <xf numFmtId="173" fontId="20" fillId="6" borderId="97" xfId="0" applyNumberFormat="1" applyFont="1" applyFill="1" applyBorder="1" applyAlignment="1">
      <alignment horizontal="center" vertical="center"/>
    </xf>
    <xf numFmtId="173" fontId="20" fillId="6" borderId="53" xfId="0" applyNumberFormat="1" applyFont="1" applyFill="1" applyBorder="1" applyAlignment="1">
      <alignment horizontal="center" vertical="center"/>
    </xf>
    <xf numFmtId="173" fontId="20" fillId="6" borderId="63" xfId="0" applyNumberFormat="1" applyFont="1" applyFill="1" applyBorder="1" applyAlignment="1">
      <alignment horizontal="center" vertical="center"/>
    </xf>
    <xf numFmtId="173" fontId="20" fillId="46" borderId="98" xfId="0" applyNumberFormat="1" applyFont="1" applyFill="1" applyBorder="1" applyAlignment="1">
      <alignment horizontal="center" vertical="center"/>
    </xf>
    <xf numFmtId="173" fontId="20" fillId="46" borderId="8" xfId="0" applyNumberFormat="1" applyFont="1" applyFill="1" applyBorder="1" applyAlignment="1">
      <alignment horizontal="center" vertical="center"/>
    </xf>
    <xf numFmtId="173" fontId="20" fillId="46" borderId="11" xfId="0" applyNumberFormat="1" applyFont="1" applyFill="1" applyBorder="1" applyAlignment="1">
      <alignment horizontal="center" vertical="center"/>
    </xf>
    <xf numFmtId="173" fontId="20" fillId="46" borderId="10" xfId="0" applyNumberFormat="1" applyFont="1" applyFill="1" applyBorder="1" applyAlignment="1">
      <alignment horizontal="center" vertical="center"/>
    </xf>
    <xf numFmtId="173" fontId="20" fillId="46" borderId="80" xfId="0" applyNumberFormat="1" applyFont="1" applyFill="1" applyBorder="1" applyAlignment="1">
      <alignment horizontal="center" vertical="center"/>
    </xf>
    <xf numFmtId="173" fontId="20" fillId="46" borderId="34" xfId="0" applyNumberFormat="1" applyFont="1" applyFill="1" applyBorder="1" applyAlignment="1">
      <alignment horizontal="center" vertical="center"/>
    </xf>
    <xf numFmtId="173" fontId="20" fillId="46" borderId="32" xfId="0" applyNumberFormat="1" applyFont="1" applyFill="1" applyBorder="1" applyAlignment="1">
      <alignment horizontal="center" vertical="center"/>
    </xf>
    <xf numFmtId="173" fontId="20" fillId="46" borderId="35" xfId="0" applyNumberFormat="1" applyFont="1" applyFill="1" applyBorder="1" applyAlignment="1">
      <alignment horizontal="center" vertical="center"/>
    </xf>
    <xf numFmtId="173" fontId="20" fillId="46" borderId="114" xfId="0" applyNumberFormat="1" applyFont="1" applyFill="1" applyBorder="1" applyAlignment="1">
      <alignment horizontal="center" vertical="center"/>
    </xf>
    <xf numFmtId="173" fontId="20" fillId="46" borderId="33" xfId="0" applyNumberFormat="1" applyFont="1" applyFill="1" applyBorder="1" applyAlignment="1">
      <alignment horizontal="center" vertical="center"/>
    </xf>
    <xf numFmtId="0" fontId="6" fillId="47" borderId="183" xfId="0" applyFont="1" applyFill="1" applyBorder="1" applyAlignment="1">
      <alignment horizontal="left" vertical="center"/>
    </xf>
    <xf numFmtId="0" fontId="6" fillId="4" borderId="163" xfId="0" applyFont="1" applyFill="1" applyBorder="1"/>
    <xf numFmtId="0" fontId="6" fillId="4" borderId="46" xfId="0" applyFont="1" applyFill="1" applyBorder="1"/>
    <xf numFmtId="0" fontId="6" fillId="4" borderId="96" xfId="0" applyFont="1" applyFill="1" applyBorder="1"/>
    <xf numFmtId="173" fontId="6" fillId="4" borderId="6" xfId="0" applyNumberFormat="1" applyFont="1" applyFill="1" applyBorder="1" applyAlignment="1">
      <alignment horizontal="center" vertical="center" wrapText="1"/>
    </xf>
    <xf numFmtId="173" fontId="20" fillId="4" borderId="12" xfId="0" applyNumberFormat="1" applyFont="1" applyFill="1" applyBorder="1" applyAlignment="1">
      <alignment horizontal="center" vertical="center" wrapText="1"/>
    </xf>
    <xf numFmtId="173" fontId="73" fillId="3" borderId="4" xfId="0" applyNumberFormat="1" applyFont="1" applyFill="1" applyBorder="1" applyAlignment="1">
      <alignment horizontal="center" vertical="center" wrapText="1"/>
    </xf>
    <xf numFmtId="173" fontId="73" fillId="3" borderId="7" xfId="0" applyNumberFormat="1" applyFont="1" applyFill="1" applyBorder="1" applyAlignment="1">
      <alignment horizontal="center" vertical="center" wrapText="1"/>
    </xf>
    <xf numFmtId="173" fontId="73" fillId="3" borderId="75" xfId="0" applyNumberFormat="1" applyFont="1" applyFill="1" applyBorder="1" applyAlignment="1">
      <alignment horizontal="center" vertical="center" wrapText="1"/>
    </xf>
    <xf numFmtId="173" fontId="73" fillId="3" borderId="6" xfId="0" applyNumberFormat="1" applyFont="1" applyFill="1" applyBorder="1" applyAlignment="1">
      <alignment horizontal="center" vertical="center" wrapText="1"/>
    </xf>
    <xf numFmtId="0" fontId="6" fillId="4" borderId="94" xfId="0" applyFont="1" applyFill="1" applyBorder="1"/>
    <xf numFmtId="0" fontId="6" fillId="4" borderId="1" xfId="0" applyFont="1" applyFill="1" applyBorder="1"/>
    <xf numFmtId="0" fontId="6" fillId="4" borderId="2" xfId="0" applyFont="1" applyFill="1" applyBorder="1"/>
    <xf numFmtId="173" fontId="6" fillId="4" borderId="28" xfId="0" applyNumberFormat="1" applyFont="1" applyFill="1" applyBorder="1" applyAlignment="1">
      <alignment horizontal="center" vertical="center" wrapText="1"/>
    </xf>
    <xf numFmtId="173" fontId="73" fillId="3" borderId="152" xfId="0" applyNumberFormat="1" applyFont="1" applyFill="1" applyBorder="1" applyAlignment="1">
      <alignment horizontal="center" vertical="center" wrapText="1"/>
    </xf>
    <xf numFmtId="173" fontId="6" fillId="4" borderId="94" xfId="0" applyNumberFormat="1" applyFont="1" applyFill="1" applyBorder="1" applyAlignment="1">
      <alignment horizontal="center" vertical="center" wrapText="1"/>
    </xf>
    <xf numFmtId="173" fontId="73" fillId="3" borderId="18" xfId="0" applyNumberFormat="1" applyFont="1" applyFill="1" applyBorder="1" applyAlignment="1">
      <alignment horizontal="center" vertical="center" wrapText="1"/>
    </xf>
    <xf numFmtId="0" fontId="7" fillId="4" borderId="94" xfId="0" applyFont="1" applyFill="1" applyBorder="1"/>
    <xf numFmtId="0" fontId="7" fillId="4" borderId="1" xfId="0" applyFont="1" applyFill="1" applyBorder="1"/>
    <xf numFmtId="0" fontId="7" fillId="4" borderId="2" xfId="0" applyFont="1" applyFill="1" applyBorder="1"/>
    <xf numFmtId="173" fontId="20" fillId="4" borderId="6" xfId="0" applyNumberFormat="1" applyFont="1" applyFill="1" applyBorder="1" applyAlignment="1">
      <alignment horizontal="center" vertical="center" wrapText="1"/>
    </xf>
    <xf numFmtId="173" fontId="20" fillId="46" borderId="75" xfId="0" applyNumberFormat="1" applyFont="1" applyFill="1" applyBorder="1" applyAlignment="1">
      <alignment horizontal="center" vertical="center" wrapText="1"/>
    </xf>
    <xf numFmtId="173" fontId="20" fillId="46" borderId="6" xfId="0" applyNumberFormat="1" applyFont="1" applyFill="1" applyBorder="1" applyAlignment="1">
      <alignment horizontal="center" vertical="center" wrapText="1"/>
    </xf>
    <xf numFmtId="0" fontId="7" fillId="47" borderId="53" xfId="0" applyFont="1" applyFill="1" applyBorder="1" applyAlignment="1">
      <alignment horizontal="left" vertical="center"/>
    </xf>
    <xf numFmtId="0" fontId="7" fillId="4" borderId="95" xfId="0" applyFont="1" applyFill="1" applyBorder="1"/>
    <xf numFmtId="0" fontId="7" fillId="4" borderId="45" xfId="0" applyFont="1" applyFill="1" applyBorder="1"/>
    <xf numFmtId="0" fontId="7" fillId="4" borderId="63" xfId="0" applyFont="1" applyFill="1" applyBorder="1"/>
    <xf numFmtId="173" fontId="20" fillId="4" borderId="95" xfId="0" applyNumberFormat="1" applyFont="1" applyFill="1" applyBorder="1" applyAlignment="1">
      <alignment horizontal="center" vertical="center" wrapText="1"/>
    </xf>
    <xf numFmtId="173" fontId="20" fillId="4" borderId="97" xfId="0" applyNumberFormat="1" applyFont="1" applyFill="1" applyBorder="1" applyAlignment="1">
      <alignment horizontal="center" vertical="center" wrapText="1"/>
    </xf>
    <xf numFmtId="173" fontId="7" fillId="4" borderId="63" xfId="0" applyNumberFormat="1" applyFont="1" applyFill="1" applyBorder="1" applyAlignment="1">
      <alignment horizontal="center" vertical="center" wrapText="1"/>
    </xf>
    <xf numFmtId="173" fontId="20" fillId="46" borderId="35" xfId="0" applyNumberFormat="1" applyFont="1" applyFill="1" applyBorder="1" applyAlignment="1">
      <alignment horizontal="center" vertical="center" wrapText="1"/>
    </xf>
    <xf numFmtId="173" fontId="7" fillId="46" borderId="33" xfId="0" applyNumberFormat="1" applyFont="1" applyFill="1" applyBorder="1" applyAlignment="1">
      <alignment horizontal="center" vertical="center" wrapText="1"/>
    </xf>
    <xf numFmtId="0" fontId="11" fillId="48" borderId="177" xfId="0" applyFont="1" applyFill="1" applyBorder="1" applyAlignment="1">
      <alignment horizontal="left" vertical="center"/>
    </xf>
    <xf numFmtId="0" fontId="81" fillId="48" borderId="168" xfId="0" applyFont="1" applyFill="1" applyBorder="1" applyAlignment="1">
      <alignment horizontal="center" vertical="center" wrapText="1"/>
    </xf>
    <xf numFmtId="0" fontId="81" fillId="48" borderId="169" xfId="0" applyFont="1" applyFill="1" applyBorder="1" applyAlignment="1">
      <alignment horizontal="center" vertical="center" wrapText="1"/>
    </xf>
    <xf numFmtId="0" fontId="81" fillId="48" borderId="166" xfId="0" applyFont="1" applyFill="1" applyBorder="1" applyAlignment="1">
      <alignment horizontal="center" vertical="center" wrapText="1"/>
    </xf>
    <xf numFmtId="0" fontId="81" fillId="48" borderId="170" xfId="0" applyFont="1" applyFill="1" applyBorder="1" applyAlignment="1">
      <alignment horizontal="center" vertical="center" wrapText="1"/>
    </xf>
    <xf numFmtId="0" fontId="81" fillId="48" borderId="167" xfId="0" applyFont="1" applyFill="1" applyBorder="1" applyAlignment="1">
      <alignment horizontal="center" vertical="center" wrapText="1"/>
    </xf>
    <xf numFmtId="0" fontId="11" fillId="48" borderId="146" xfId="0" applyFont="1" applyFill="1" applyBorder="1" applyAlignment="1">
      <alignment horizontal="center" vertical="center" wrapText="1"/>
    </xf>
    <xf numFmtId="0" fontId="11" fillId="48" borderId="143" xfId="0" applyFont="1" applyFill="1" applyBorder="1" applyAlignment="1">
      <alignment horizontal="center" vertical="center" wrapText="1"/>
    </xf>
    <xf numFmtId="0" fontId="11" fillId="48" borderId="142" xfId="0" applyFont="1" applyFill="1" applyBorder="1" applyAlignment="1">
      <alignment horizontal="center" vertical="center" wrapText="1"/>
    </xf>
    <xf numFmtId="0" fontId="82" fillId="0" borderId="112" xfId="0" applyFont="1" applyBorder="1" applyAlignment="1">
      <alignment vertical="center" wrapText="1"/>
    </xf>
    <xf numFmtId="0" fontId="6" fillId="46" borderId="281" xfId="0" applyFont="1" applyFill="1" applyBorder="1" applyAlignment="1">
      <alignment horizontal="center" vertical="center"/>
    </xf>
    <xf numFmtId="0" fontId="6" fillId="46" borderId="282" xfId="0" applyFont="1" applyFill="1" applyBorder="1" applyAlignment="1">
      <alignment horizontal="center" vertical="center"/>
    </xf>
    <xf numFmtId="0" fontId="6" fillId="46" borderId="85" xfId="0" applyFont="1" applyFill="1" applyBorder="1" applyAlignment="1">
      <alignment horizontal="center" vertical="center"/>
    </xf>
    <xf numFmtId="0" fontId="6" fillId="46" borderId="309" xfId="0" applyFont="1" applyFill="1" applyBorder="1" applyAlignment="1">
      <alignment horizontal="center" vertical="center"/>
    </xf>
    <xf numFmtId="0" fontId="6" fillId="46" borderId="296" xfId="0" applyFont="1" applyFill="1" applyBorder="1" applyAlignment="1">
      <alignment horizontal="center" vertical="center"/>
    </xf>
    <xf numFmtId="0" fontId="6" fillId="46" borderId="283" xfId="0" applyFont="1" applyFill="1" applyBorder="1" applyAlignment="1">
      <alignment horizontal="center" vertical="center"/>
    </xf>
    <xf numFmtId="49" fontId="11" fillId="48" borderId="146" xfId="0" applyNumberFormat="1" applyFont="1" applyFill="1" applyBorder="1" applyAlignment="1">
      <alignment horizontal="center" vertical="center"/>
    </xf>
    <xf numFmtId="0" fontId="17" fillId="48" borderId="142" xfId="0" applyFont="1" applyFill="1" applyBorder="1"/>
    <xf numFmtId="0" fontId="17" fillId="48" borderId="19" xfId="0" applyFont="1" applyFill="1" applyBorder="1"/>
    <xf numFmtId="0" fontId="51" fillId="47" borderId="117" xfId="0" applyFont="1" applyFill="1" applyBorder="1" applyAlignment="1">
      <alignment vertical="center"/>
    </xf>
    <xf numFmtId="0" fontId="51" fillId="47" borderId="81" xfId="0" applyFont="1" applyFill="1" applyBorder="1" applyAlignment="1">
      <alignment vertical="center"/>
    </xf>
    <xf numFmtId="0" fontId="51" fillId="47" borderId="117" xfId="0" applyFont="1" applyFill="1" applyBorder="1" applyAlignment="1">
      <alignment horizontal="left" vertical="center"/>
    </xf>
    <xf numFmtId="3" fontId="11" fillId="47" borderId="21" xfId="0" applyNumberFormat="1" applyFont="1" applyFill="1" applyBorder="1" applyAlignment="1">
      <alignment horizontal="left" vertical="center" wrapText="1"/>
    </xf>
    <xf numFmtId="0" fontId="8" fillId="3" borderId="44" xfId="0" applyFont="1" applyFill="1" applyBorder="1" applyAlignment="1">
      <alignment horizontal="center" vertical="top"/>
    </xf>
    <xf numFmtId="171" fontId="6" fillId="52" borderId="26" xfId="0" applyNumberFormat="1" applyFont="1" applyFill="1" applyBorder="1" applyAlignment="1">
      <alignment horizontal="center" vertical="center"/>
    </xf>
    <xf numFmtId="171" fontId="6" fillId="52" borderId="1" xfId="0" applyNumberFormat="1" applyFont="1" applyFill="1" applyBorder="1" applyAlignment="1">
      <alignment horizontal="center" vertical="center"/>
    </xf>
    <xf numFmtId="171" fontId="6" fillId="52" borderId="7" xfId="0" applyNumberFormat="1" applyFont="1" applyFill="1" applyBorder="1" applyAlignment="1">
      <alignment horizontal="center" vertical="center"/>
    </xf>
    <xf numFmtId="171" fontId="6" fillId="52" borderId="3" xfId="0" applyNumberFormat="1" applyFont="1" applyFill="1" applyBorder="1" applyAlignment="1">
      <alignment horizontal="center" vertical="center"/>
    </xf>
    <xf numFmtId="171" fontId="6" fillId="52" borderId="6" xfId="0" applyNumberFormat="1" applyFont="1" applyFill="1" applyBorder="1" applyAlignment="1">
      <alignment horizontal="center" vertical="center"/>
    </xf>
    <xf numFmtId="3" fontId="11" fillId="3" borderId="39" xfId="2" applyNumberFormat="1" applyFont="1" applyFill="1" applyBorder="1" applyAlignment="1">
      <alignment horizontal="center" vertical="center"/>
    </xf>
    <xf numFmtId="3" fontId="11" fillId="3" borderId="28" xfId="2" applyNumberFormat="1" applyFont="1" applyFill="1" applyBorder="1" applyAlignment="1">
      <alignment horizontal="center" vertical="center"/>
    </xf>
    <xf numFmtId="3" fontId="11" fillId="3" borderId="44" xfId="2" applyNumberFormat="1" applyFont="1" applyFill="1" applyBorder="1" applyAlignment="1">
      <alignment horizontal="center" vertical="center"/>
    </xf>
    <xf numFmtId="3" fontId="11" fillId="3" borderId="0" xfId="2" applyNumberFormat="1" applyFont="1" applyFill="1" applyBorder="1" applyAlignment="1">
      <alignment horizontal="center" vertical="center"/>
    </xf>
    <xf numFmtId="3" fontId="11" fillId="3" borderId="112" xfId="2" applyNumberFormat="1" applyFont="1" applyFill="1" applyBorder="1" applyAlignment="1">
      <alignment horizontal="center" vertical="center"/>
    </xf>
    <xf numFmtId="0" fontId="6" fillId="0" borderId="28" xfId="0" applyFont="1" applyBorder="1" applyAlignment="1">
      <alignment horizontal="left" vertical="top" wrapText="1"/>
    </xf>
    <xf numFmtId="3" fontId="11" fillId="3" borderId="85" xfId="0" applyNumberFormat="1" applyFont="1" applyFill="1" applyBorder="1" applyAlignment="1">
      <alignment horizontal="center" vertical="center"/>
    </xf>
    <xf numFmtId="3" fontId="11" fillId="3" borderId="28" xfId="0" applyNumberFormat="1" applyFont="1" applyFill="1" applyBorder="1" applyAlignment="1">
      <alignment horizontal="center" vertical="center"/>
    </xf>
    <xf numFmtId="0" fontId="6" fillId="0" borderId="310" xfId="0" applyFont="1" applyBorder="1" applyAlignment="1">
      <alignment horizontal="left" vertical="top" wrapText="1"/>
    </xf>
    <xf numFmtId="3" fontId="11" fillId="0" borderId="310" xfId="0" applyNumberFormat="1" applyFont="1" applyBorder="1" applyAlignment="1">
      <alignment horizontal="center" vertical="center"/>
    </xf>
    <xf numFmtId="3" fontId="11" fillId="0" borderId="202" xfId="0" applyNumberFormat="1" applyFont="1" applyBorder="1" applyAlignment="1">
      <alignment horizontal="center" vertical="center"/>
    </xf>
    <xf numFmtId="3" fontId="11" fillId="0" borderId="219" xfId="0" applyNumberFormat="1" applyFont="1" applyBorder="1" applyAlignment="1">
      <alignment horizontal="center" vertical="center"/>
    </xf>
    <xf numFmtId="3" fontId="11" fillId="0" borderId="323" xfId="0" applyNumberFormat="1" applyFont="1" applyBorder="1" applyAlignment="1">
      <alignment horizontal="center" vertical="center"/>
    </xf>
    <xf numFmtId="0" fontId="6" fillId="0" borderId="320" xfId="0" applyFont="1" applyBorder="1" applyAlignment="1">
      <alignment horizontal="left" vertical="top" wrapText="1"/>
    </xf>
    <xf numFmtId="3" fontId="11" fillId="0" borderId="73" xfId="0" applyNumberFormat="1" applyFont="1" applyBorder="1" applyAlignment="1">
      <alignment horizontal="center" vertical="center"/>
    </xf>
    <xf numFmtId="3" fontId="11" fillId="3" borderId="310" xfId="0" applyNumberFormat="1" applyFont="1" applyFill="1" applyBorder="1" applyAlignment="1">
      <alignment horizontal="center" vertical="center"/>
    </xf>
    <xf numFmtId="3" fontId="11" fillId="3" borderId="80" xfId="0" applyNumberFormat="1" applyFont="1" applyFill="1" applyBorder="1" applyAlignment="1">
      <alignment horizontal="center" vertical="center"/>
    </xf>
    <xf numFmtId="3" fontId="11" fillId="3" borderId="202" xfId="0" applyNumberFormat="1" applyFont="1" applyFill="1" applyBorder="1" applyAlignment="1">
      <alignment horizontal="center" vertical="center"/>
    </xf>
    <xf numFmtId="0" fontId="6" fillId="0" borderId="330" xfId="0" applyFont="1" applyBorder="1" applyAlignment="1">
      <alignment horizontal="left" vertical="top" wrapText="1"/>
    </xf>
    <xf numFmtId="0" fontId="6" fillId="3" borderId="310" xfId="0" applyFont="1" applyFill="1" applyBorder="1" applyAlignment="1">
      <alignment horizontal="left" vertical="top" wrapText="1"/>
    </xf>
    <xf numFmtId="0" fontId="6" fillId="0" borderId="315" xfId="0" applyFont="1" applyBorder="1" applyAlignment="1">
      <alignment horizontal="left" vertical="top" wrapText="1"/>
    </xf>
    <xf numFmtId="171" fontId="6" fillId="52" borderId="315" xfId="0" applyNumberFormat="1" applyFont="1" applyFill="1" applyBorder="1" applyAlignment="1">
      <alignment horizontal="center" vertical="center"/>
    </xf>
    <xf numFmtId="171" fontId="6" fillId="52" borderId="310" xfId="0" applyNumberFormat="1" applyFont="1" applyFill="1" applyBorder="1" applyAlignment="1">
      <alignment horizontal="center" vertical="center"/>
    </xf>
    <xf numFmtId="171" fontId="6" fillId="52" borderId="323" xfId="0" applyNumberFormat="1" applyFont="1" applyFill="1" applyBorder="1" applyAlignment="1">
      <alignment horizontal="center" vertical="center"/>
    </xf>
    <xf numFmtId="171" fontId="6" fillId="52" borderId="320" xfId="0" applyNumberFormat="1" applyFont="1" applyFill="1" applyBorder="1" applyAlignment="1">
      <alignment horizontal="center" vertical="center"/>
    </xf>
    <xf numFmtId="171" fontId="6" fillId="52" borderId="220" xfId="0" applyNumberFormat="1" applyFont="1" applyFill="1" applyBorder="1" applyAlignment="1">
      <alignment horizontal="center" vertical="center"/>
    </xf>
    <xf numFmtId="171" fontId="6" fillId="52" borderId="319" xfId="0" applyNumberFormat="1" applyFont="1" applyFill="1" applyBorder="1" applyAlignment="1">
      <alignment horizontal="center" vertical="center"/>
    </xf>
    <xf numFmtId="171" fontId="6" fillId="52" borderId="333" xfId="0" applyNumberFormat="1" applyFont="1" applyFill="1" applyBorder="1" applyAlignment="1">
      <alignment horizontal="center" vertical="center"/>
    </xf>
    <xf numFmtId="171" fontId="6" fillId="52" borderId="334" xfId="0" applyNumberFormat="1" applyFont="1" applyFill="1" applyBorder="1" applyAlignment="1">
      <alignment horizontal="center" vertical="center"/>
    </xf>
    <xf numFmtId="171" fontId="6" fillId="52" borderId="245" xfId="0" applyNumberFormat="1" applyFont="1" applyFill="1" applyBorder="1" applyAlignment="1">
      <alignment horizontal="center" vertical="center"/>
    </xf>
    <xf numFmtId="171" fontId="6" fillId="52" borderId="328" xfId="0" applyNumberFormat="1" applyFont="1" applyFill="1" applyBorder="1" applyAlignment="1">
      <alignment horizontal="center" vertical="center"/>
    </xf>
    <xf numFmtId="171" fontId="6" fillId="52" borderId="339" xfId="0" applyNumberFormat="1" applyFont="1" applyFill="1" applyBorder="1" applyAlignment="1">
      <alignment horizontal="center" vertical="center"/>
    </xf>
    <xf numFmtId="171" fontId="6" fillId="52" borderId="340" xfId="0" applyNumberFormat="1" applyFont="1" applyFill="1" applyBorder="1" applyAlignment="1">
      <alignment horizontal="center" vertical="center"/>
    </xf>
    <xf numFmtId="0" fontId="6" fillId="0" borderId="220" xfId="0" applyFont="1" applyBorder="1" applyAlignment="1">
      <alignment horizontal="left" vertical="top" wrapText="1"/>
    </xf>
    <xf numFmtId="171" fontId="6" fillId="52" borderId="324" xfId="0" applyNumberFormat="1" applyFont="1" applyFill="1" applyBorder="1" applyAlignment="1">
      <alignment horizontal="center" vertical="center"/>
    </xf>
    <xf numFmtId="3" fontId="11" fillId="0" borderId="244" xfId="0" applyNumberFormat="1" applyFont="1" applyBorder="1" applyAlignment="1">
      <alignment horizontal="center" vertical="center"/>
    </xf>
    <xf numFmtId="3" fontId="11" fillId="0" borderId="320" xfId="0" applyNumberFormat="1" applyFont="1" applyBorder="1" applyAlignment="1">
      <alignment horizontal="center" vertical="center"/>
    </xf>
    <xf numFmtId="3" fontId="11" fillId="0" borderId="344" xfId="0" applyNumberFormat="1" applyFont="1" applyBorder="1" applyAlignment="1">
      <alignment horizontal="center" vertical="center"/>
    </xf>
    <xf numFmtId="171" fontId="6" fillId="52" borderId="346" xfId="0" applyNumberFormat="1" applyFont="1" applyFill="1" applyBorder="1" applyAlignment="1">
      <alignment horizontal="center" vertical="center"/>
    </xf>
    <xf numFmtId="171" fontId="6" fillId="52" borderId="345" xfId="0" applyNumberFormat="1" applyFont="1" applyFill="1" applyBorder="1" applyAlignment="1">
      <alignment horizontal="center" vertical="center"/>
    </xf>
    <xf numFmtId="3" fontId="11" fillId="0" borderId="347" xfId="0" applyNumberFormat="1" applyFont="1" applyBorder="1" applyAlignment="1">
      <alignment horizontal="center" vertical="center"/>
    </xf>
    <xf numFmtId="171" fontId="6" fillId="52" borderId="221" xfId="0" applyNumberFormat="1" applyFont="1" applyFill="1" applyBorder="1" applyAlignment="1">
      <alignment horizontal="center" vertical="center"/>
    </xf>
    <xf numFmtId="3" fontId="11" fillId="3" borderId="348" xfId="0" applyNumberFormat="1" applyFont="1" applyFill="1" applyBorder="1" applyAlignment="1">
      <alignment horizontal="center" vertical="center"/>
    </xf>
    <xf numFmtId="3" fontId="11" fillId="3" borderId="349" xfId="0" applyNumberFormat="1" applyFont="1" applyFill="1" applyBorder="1" applyAlignment="1">
      <alignment horizontal="center" vertical="center"/>
    </xf>
    <xf numFmtId="3" fontId="11" fillId="3" borderId="244" xfId="0" applyNumberFormat="1" applyFont="1" applyFill="1" applyBorder="1" applyAlignment="1">
      <alignment horizontal="center" vertical="center"/>
    </xf>
    <xf numFmtId="3" fontId="11" fillId="3" borderId="320" xfId="0" applyNumberFormat="1" applyFont="1" applyFill="1" applyBorder="1" applyAlignment="1">
      <alignment horizontal="center" vertical="center"/>
    </xf>
    <xf numFmtId="171" fontId="6" fillId="52" borderId="316" xfId="0" applyNumberFormat="1" applyFont="1" applyFill="1" applyBorder="1" applyAlignment="1">
      <alignment horizontal="center" vertical="center"/>
    </xf>
    <xf numFmtId="171" fontId="6" fillId="52" borderId="327" xfId="0" applyNumberFormat="1" applyFont="1" applyFill="1" applyBorder="1" applyAlignment="1">
      <alignment horizontal="center" vertical="center"/>
    </xf>
    <xf numFmtId="171" fontId="6" fillId="52" borderId="202" xfId="0" applyNumberFormat="1" applyFont="1" applyFill="1" applyBorder="1" applyAlignment="1">
      <alignment horizontal="center" vertical="center"/>
    </xf>
    <xf numFmtId="171" fontId="6" fillId="52" borderId="350" xfId="0" applyNumberFormat="1" applyFont="1" applyFill="1" applyBorder="1" applyAlignment="1">
      <alignment horizontal="center" vertical="center"/>
    </xf>
    <xf numFmtId="171" fontId="6" fillId="52" borderId="318" xfId="0" applyNumberFormat="1" applyFont="1" applyFill="1" applyBorder="1" applyAlignment="1">
      <alignment horizontal="center" vertical="center"/>
    </xf>
    <xf numFmtId="3" fontId="11" fillId="0" borderId="349" xfId="0" applyNumberFormat="1" applyFont="1" applyBorder="1" applyAlignment="1">
      <alignment horizontal="center" vertical="center"/>
    </xf>
    <xf numFmtId="171" fontId="6" fillId="52" borderId="349" xfId="0" applyNumberFormat="1" applyFont="1" applyFill="1" applyBorder="1" applyAlignment="1">
      <alignment horizontal="center" vertical="center"/>
    </xf>
    <xf numFmtId="171" fontId="6" fillId="52" borderId="326" xfId="0" applyNumberFormat="1" applyFont="1" applyFill="1" applyBorder="1" applyAlignment="1">
      <alignment horizontal="center" vertical="center"/>
    </xf>
    <xf numFmtId="171" fontId="6" fillId="52" borderId="330" xfId="0" applyNumberFormat="1" applyFont="1" applyFill="1" applyBorder="1" applyAlignment="1">
      <alignment horizontal="center" vertical="center"/>
    </xf>
    <xf numFmtId="171" fontId="6" fillId="52" borderId="199" xfId="0" applyNumberFormat="1" applyFont="1" applyFill="1" applyBorder="1" applyAlignment="1">
      <alignment horizontal="center" vertical="center"/>
    </xf>
    <xf numFmtId="3" fontId="11" fillId="3" borderId="354" xfId="0" applyNumberFormat="1" applyFont="1" applyFill="1" applyBorder="1" applyAlignment="1">
      <alignment horizontal="center" vertical="center"/>
    </xf>
    <xf numFmtId="171" fontId="11" fillId="4" borderId="11" xfId="2" applyNumberFormat="1" applyFont="1" applyFill="1" applyBorder="1" applyAlignment="1">
      <alignment horizontal="center" vertical="center"/>
    </xf>
    <xf numFmtId="171" fontId="11" fillId="4" borderId="0" xfId="2" applyNumberFormat="1" applyFont="1" applyFill="1" applyBorder="1" applyAlignment="1">
      <alignment horizontal="center" vertical="center"/>
    </xf>
    <xf numFmtId="171" fontId="11" fillId="4" borderId="28" xfId="2" applyNumberFormat="1" applyFont="1" applyFill="1" applyBorder="1" applyAlignment="1">
      <alignment horizontal="center" vertical="center"/>
    </xf>
    <xf numFmtId="171" fontId="11" fillId="4" borderId="220" xfId="2" applyNumberFormat="1" applyFont="1" applyFill="1" applyBorder="1" applyAlignment="1">
      <alignment horizontal="center" vertical="center"/>
    </xf>
    <xf numFmtId="171" fontId="11" fillId="4" borderId="245" xfId="2" applyNumberFormat="1" applyFont="1" applyFill="1" applyBorder="1" applyAlignment="1">
      <alignment horizontal="center" vertical="center"/>
    </xf>
    <xf numFmtId="171" fontId="11" fillId="4" borderId="239" xfId="2" applyNumberFormat="1" applyFont="1" applyFill="1" applyBorder="1" applyAlignment="1">
      <alignment horizontal="center" vertical="center"/>
    </xf>
    <xf numFmtId="171" fontId="11" fillId="4" borderId="334" xfId="2" applyNumberFormat="1" applyFont="1" applyFill="1" applyBorder="1" applyAlignment="1">
      <alignment horizontal="center" vertical="center"/>
    </xf>
    <xf numFmtId="171" fontId="6" fillId="56" borderId="328" xfId="0" applyNumberFormat="1" applyFont="1" applyFill="1" applyBorder="1" applyAlignment="1">
      <alignment horizontal="center" vertical="center"/>
    </xf>
    <xf numFmtId="171" fontId="6" fillId="56" borderId="339" xfId="0" applyNumberFormat="1" applyFont="1" applyFill="1" applyBorder="1" applyAlignment="1">
      <alignment horizontal="center" vertical="center"/>
    </xf>
    <xf numFmtId="0" fontId="6" fillId="0" borderId="3" xfId="0" applyFont="1" applyBorder="1"/>
    <xf numFmtId="171" fontId="6" fillId="56" borderId="202" xfId="0" applyNumberFormat="1" applyFont="1" applyFill="1" applyBorder="1" applyAlignment="1">
      <alignment horizontal="center" vertical="center"/>
    </xf>
    <xf numFmtId="171" fontId="6" fillId="56" borderId="219" xfId="0" applyNumberFormat="1" applyFont="1" applyFill="1" applyBorder="1" applyAlignment="1">
      <alignment horizontal="center" vertical="center"/>
    </xf>
    <xf numFmtId="171" fontId="6" fillId="56" borderId="350" xfId="0" applyNumberFormat="1" applyFont="1" applyFill="1" applyBorder="1" applyAlignment="1">
      <alignment horizontal="center" vertical="center"/>
    </xf>
    <xf numFmtId="0" fontId="6" fillId="0" borderId="310" xfId="0" applyFont="1" applyBorder="1"/>
    <xf numFmtId="0" fontId="6" fillId="0" borderId="323" xfId="0" applyFont="1" applyBorder="1"/>
    <xf numFmtId="0" fontId="6" fillId="0" borderId="320" xfId="0" applyFont="1" applyBorder="1"/>
    <xf numFmtId="171" fontId="6" fillId="52" borderId="244" xfId="0" applyNumberFormat="1" applyFont="1" applyFill="1" applyBorder="1" applyAlignment="1">
      <alignment horizontal="center" vertical="center"/>
    </xf>
    <xf numFmtId="3" fontId="21" fillId="51" borderId="230" xfId="0" applyNumberFormat="1" applyFont="1" applyFill="1" applyBorder="1" applyAlignment="1">
      <alignment horizontal="center" vertical="center" wrapText="1"/>
    </xf>
    <xf numFmtId="171" fontId="6" fillId="52" borderId="348" xfId="0" applyNumberFormat="1" applyFont="1" applyFill="1" applyBorder="1" applyAlignment="1">
      <alignment horizontal="center" vertical="center"/>
    </xf>
    <xf numFmtId="0" fontId="17" fillId="2" borderId="87" xfId="0" applyFont="1" applyFill="1" applyBorder="1" applyAlignment="1">
      <alignment horizontal="center" vertical="center"/>
    </xf>
    <xf numFmtId="3" fontId="21" fillId="51" borderId="356" xfId="0" applyNumberFormat="1" applyFont="1" applyFill="1" applyBorder="1" applyAlignment="1">
      <alignment horizontal="center" vertical="center" wrapText="1"/>
    </xf>
    <xf numFmtId="0" fontId="17" fillId="2" borderId="11" xfId="0" applyFont="1" applyFill="1" applyBorder="1" applyAlignment="1">
      <alignment horizontal="center" vertical="center"/>
    </xf>
    <xf numFmtId="3" fontId="11" fillId="3" borderId="342" xfId="2" applyNumberFormat="1" applyFont="1" applyFill="1" applyBorder="1" applyAlignment="1">
      <alignment horizontal="center" vertical="center"/>
    </xf>
    <xf numFmtId="3" fontId="11" fillId="3" borderId="249" xfId="2" applyNumberFormat="1" applyFont="1" applyFill="1" applyBorder="1" applyAlignment="1">
      <alignment horizontal="center" vertical="center"/>
    </xf>
    <xf numFmtId="3" fontId="11" fillId="3" borderId="222" xfId="2" applyNumberFormat="1" applyFont="1" applyFill="1" applyBorder="1" applyAlignment="1">
      <alignment horizontal="center" vertical="center"/>
    </xf>
    <xf numFmtId="3" fontId="11" fillId="3" borderId="243" xfId="2" applyNumberFormat="1" applyFont="1" applyFill="1" applyBorder="1" applyAlignment="1">
      <alignment horizontal="center" vertical="center"/>
    </xf>
    <xf numFmtId="3" fontId="11" fillId="3" borderId="358" xfId="2" applyNumberFormat="1" applyFont="1" applyFill="1" applyBorder="1" applyAlignment="1">
      <alignment horizontal="center" vertical="center"/>
    </xf>
    <xf numFmtId="3" fontId="11" fillId="3" borderId="337" xfId="2" applyNumberFormat="1" applyFont="1" applyFill="1" applyBorder="1" applyAlignment="1">
      <alignment horizontal="center" vertical="center"/>
    </xf>
    <xf numFmtId="3" fontId="11" fillId="3" borderId="335" xfId="2" applyNumberFormat="1" applyFont="1" applyFill="1" applyBorder="1" applyAlignment="1">
      <alignment horizontal="center" vertical="center"/>
    </xf>
    <xf numFmtId="3" fontId="11" fillId="3" borderId="352" xfId="2" applyNumberFormat="1" applyFont="1" applyFill="1" applyBorder="1" applyAlignment="1">
      <alignment horizontal="center" vertical="center"/>
    </xf>
    <xf numFmtId="3" fontId="11" fillId="3" borderId="325" xfId="2" applyNumberFormat="1" applyFont="1" applyFill="1" applyBorder="1" applyAlignment="1">
      <alignment horizontal="center" vertical="center"/>
    </xf>
    <xf numFmtId="3" fontId="11" fillId="3" borderId="230" xfId="2" applyNumberFormat="1" applyFont="1" applyFill="1" applyBorder="1" applyAlignment="1">
      <alignment horizontal="center" vertical="center"/>
    </xf>
    <xf numFmtId="3" fontId="11" fillId="3" borderId="357" xfId="2" applyNumberFormat="1" applyFont="1" applyFill="1" applyBorder="1" applyAlignment="1">
      <alignment horizontal="center" vertical="center"/>
    </xf>
    <xf numFmtId="3" fontId="11" fillId="3" borderId="336" xfId="2" applyNumberFormat="1" applyFont="1" applyFill="1" applyBorder="1" applyAlignment="1">
      <alignment horizontal="center" vertical="center"/>
    </xf>
    <xf numFmtId="3" fontId="11" fillId="3" borderId="359" xfId="2" applyNumberFormat="1" applyFont="1" applyFill="1" applyBorder="1" applyAlignment="1">
      <alignment horizontal="center" vertical="center"/>
    </xf>
    <xf numFmtId="3" fontId="11" fillId="3" borderId="332" xfId="2" applyNumberFormat="1" applyFont="1" applyFill="1" applyBorder="1" applyAlignment="1">
      <alignment horizontal="center" vertical="center"/>
    </xf>
    <xf numFmtId="3" fontId="11" fillId="3" borderId="360" xfId="2" applyNumberFormat="1" applyFont="1" applyFill="1" applyBorder="1" applyAlignment="1">
      <alignment horizontal="center" vertical="center"/>
    </xf>
    <xf numFmtId="3" fontId="11" fillId="3" borderId="210" xfId="2" applyNumberFormat="1" applyFont="1" applyFill="1" applyBorder="1" applyAlignment="1">
      <alignment horizontal="center" vertical="center"/>
    </xf>
    <xf numFmtId="3" fontId="11" fillId="3" borderId="217" xfId="2" applyNumberFormat="1" applyFont="1" applyFill="1" applyBorder="1" applyAlignment="1">
      <alignment horizontal="center" vertical="center"/>
    </xf>
    <xf numFmtId="3" fontId="11" fillId="3" borderId="188" xfId="2" applyNumberFormat="1" applyFont="1" applyFill="1" applyBorder="1" applyAlignment="1">
      <alignment horizontal="center" vertical="center"/>
    </xf>
    <xf numFmtId="3" fontId="11" fillId="3" borderId="361" xfId="2" applyNumberFormat="1" applyFont="1" applyFill="1" applyBorder="1" applyAlignment="1">
      <alignment horizontal="center" vertical="center"/>
    </xf>
    <xf numFmtId="3" fontId="11" fillId="3" borderId="362" xfId="2" applyNumberFormat="1" applyFont="1" applyFill="1" applyBorder="1" applyAlignment="1">
      <alignment horizontal="center" vertical="center"/>
    </xf>
    <xf numFmtId="3" fontId="11" fillId="3" borderId="314" xfId="2" applyNumberFormat="1" applyFont="1" applyFill="1" applyBorder="1" applyAlignment="1">
      <alignment horizontal="center" vertical="center"/>
    </xf>
    <xf numFmtId="0" fontId="6" fillId="0" borderId="319" xfId="0" applyFont="1" applyBorder="1" applyAlignment="1">
      <alignment horizontal="left" vertical="top" wrapText="1"/>
    </xf>
    <xf numFmtId="0" fontId="6" fillId="0" borderId="245" xfId="0" applyFont="1" applyBorder="1" applyAlignment="1">
      <alignment horizontal="left" vertical="top" wrapText="1"/>
    </xf>
    <xf numFmtId="3" fontId="11" fillId="3" borderId="353" xfId="2" applyNumberFormat="1" applyFont="1" applyFill="1" applyBorder="1" applyAlignment="1">
      <alignment horizontal="center" vertical="center"/>
    </xf>
    <xf numFmtId="0" fontId="6" fillId="0" borderId="335" xfId="0" applyFont="1" applyBorder="1" applyAlignment="1">
      <alignment horizontal="left" vertical="top" wrapText="1"/>
    </xf>
    <xf numFmtId="0" fontId="6" fillId="0" borderId="318" xfId="0" applyFont="1" applyBorder="1" applyAlignment="1">
      <alignment horizontal="left" vertical="top" wrapText="1"/>
    </xf>
    <xf numFmtId="0" fontId="6" fillId="3" borderId="255" xfId="0" applyFont="1" applyFill="1" applyBorder="1" applyAlignment="1">
      <alignment horizontal="left" vertical="top" wrapText="1"/>
    </xf>
    <xf numFmtId="0" fontId="6" fillId="3" borderId="335" xfId="0" applyFont="1" applyFill="1" applyBorder="1" applyAlignment="1">
      <alignment horizontal="left" vertical="top" wrapText="1"/>
    </xf>
    <xf numFmtId="0" fontId="11" fillId="47" borderId="139" xfId="0" applyFont="1" applyFill="1" applyBorder="1" applyAlignment="1">
      <alignment horizontal="left" vertical="center"/>
    </xf>
    <xf numFmtId="171" fontId="11" fillId="0" borderId="70" xfId="2" applyNumberFormat="1" applyFont="1" applyFill="1" applyBorder="1" applyAlignment="1">
      <alignment horizontal="center" vertical="center"/>
    </xf>
    <xf numFmtId="3" fontId="11" fillId="4" borderId="21" xfId="0" applyNumberFormat="1" applyFont="1" applyFill="1" applyBorder="1" applyAlignment="1">
      <alignment horizontal="center" vertical="center"/>
    </xf>
    <xf numFmtId="3" fontId="11" fillId="4" borderId="69" xfId="0" applyNumberFormat="1" applyFont="1" applyFill="1" applyBorder="1" applyAlignment="1">
      <alignment horizontal="center" vertical="center"/>
    </xf>
    <xf numFmtId="171" fontId="11" fillId="4" borderId="112" xfId="2" applyNumberFormat="1" applyFont="1" applyFill="1" applyBorder="1" applyAlignment="1">
      <alignment horizontal="center" vertical="center"/>
    </xf>
    <xf numFmtId="3" fontId="11" fillId="4" borderId="192" xfId="0" applyNumberFormat="1" applyFont="1" applyFill="1" applyBorder="1" applyAlignment="1">
      <alignment horizontal="center" vertical="center"/>
    </xf>
    <xf numFmtId="171" fontId="11" fillId="4" borderId="247" xfId="2" applyNumberFormat="1" applyFont="1" applyFill="1" applyBorder="1" applyAlignment="1">
      <alignment horizontal="center" vertical="center"/>
    </xf>
    <xf numFmtId="171" fontId="11" fillId="4" borderId="223" xfId="2" applyNumberFormat="1" applyFont="1" applyFill="1" applyBorder="1" applyAlignment="1">
      <alignment horizontal="center" vertical="center"/>
    </xf>
    <xf numFmtId="0" fontId="17" fillId="3" borderId="0" xfId="0" applyFont="1" applyFill="1" applyAlignment="1">
      <alignment horizontal="center" vertical="top"/>
    </xf>
    <xf numFmtId="171" fontId="73" fillId="46" borderId="71" xfId="0" applyNumberFormat="1" applyFont="1" applyFill="1" applyBorder="1" applyAlignment="1">
      <alignment horizontal="center" vertical="center"/>
    </xf>
    <xf numFmtId="179" fontId="6" fillId="57" borderId="291" xfId="0" applyNumberFormat="1" applyFont="1" applyFill="1" applyBorder="1" applyAlignment="1">
      <alignment horizontal="center" vertical="center"/>
    </xf>
    <xf numFmtId="179" fontId="6" fillId="57" borderId="292" xfId="0" applyNumberFormat="1" applyFont="1" applyFill="1" applyBorder="1" applyAlignment="1">
      <alignment horizontal="center" vertical="center"/>
    </xf>
    <xf numFmtId="3" fontId="6" fillId="3" borderId="21" xfId="0" applyNumberFormat="1" applyFont="1" applyFill="1" applyBorder="1" applyAlignment="1">
      <alignment horizontal="center" vertical="center"/>
    </xf>
    <xf numFmtId="3" fontId="6" fillId="3" borderId="69" xfId="0" applyNumberFormat="1" applyFont="1" applyFill="1" applyBorder="1" applyAlignment="1">
      <alignment horizontal="center" vertical="center"/>
    </xf>
    <xf numFmtId="3" fontId="6" fillId="3" borderId="76" xfId="0" applyNumberFormat="1" applyFont="1" applyFill="1" applyBorder="1" applyAlignment="1">
      <alignment horizontal="center" vertical="center"/>
    </xf>
    <xf numFmtId="179" fontId="20" fillId="57" borderId="384" xfId="0" applyNumberFormat="1" applyFont="1" applyFill="1" applyBorder="1" applyAlignment="1">
      <alignment horizontal="center" vertical="center"/>
    </xf>
    <xf numFmtId="179" fontId="6" fillId="0" borderId="385" xfId="0" applyNumberFormat="1" applyFont="1" applyBorder="1" applyAlignment="1">
      <alignment horizontal="center" vertical="center"/>
    </xf>
    <xf numFmtId="179" fontId="6" fillId="0" borderId="386" xfId="0" applyNumberFormat="1" applyFont="1" applyBorder="1" applyAlignment="1">
      <alignment horizontal="center" vertical="center"/>
    </xf>
    <xf numFmtId="0" fontId="51" fillId="47" borderId="11" xfId="0" applyFont="1" applyFill="1" applyBorder="1" applyAlignment="1">
      <alignment horizontal="center" vertical="center"/>
    </xf>
    <xf numFmtId="0" fontId="7" fillId="0" borderId="0" xfId="0" applyFont="1" applyAlignment="1">
      <alignment horizontal="center" vertical="center" wrapText="1"/>
    </xf>
    <xf numFmtId="172" fontId="6" fillId="3" borderId="10" xfId="1" applyNumberFormat="1" applyFont="1" applyFill="1" applyBorder="1" applyAlignment="1">
      <alignment horizontal="left" vertical="center" wrapText="1"/>
    </xf>
    <xf numFmtId="172" fontId="6" fillId="3" borderId="1" xfId="1" applyNumberFormat="1" applyFont="1" applyFill="1" applyBorder="1" applyAlignment="1">
      <alignment horizontal="left" vertical="center" wrapText="1"/>
    </xf>
    <xf numFmtId="0" fontId="6" fillId="3" borderId="39" xfId="0" applyFont="1" applyFill="1" applyBorder="1" applyAlignment="1">
      <alignment horizontal="left" vertical="center"/>
    </xf>
    <xf numFmtId="172" fontId="6" fillId="3" borderId="17" xfId="1" applyNumberFormat="1" applyFont="1" applyFill="1" applyBorder="1" applyAlignment="1">
      <alignment horizontal="left" vertical="center" wrapText="1"/>
    </xf>
    <xf numFmtId="0" fontId="6" fillId="3" borderId="13" xfId="0" applyFont="1" applyFill="1" applyBorder="1" applyAlignment="1">
      <alignment horizontal="left" vertical="center"/>
    </xf>
    <xf numFmtId="0" fontId="6" fillId="49" borderId="147" xfId="0" applyFont="1" applyFill="1" applyBorder="1"/>
    <xf numFmtId="0" fontId="6" fillId="3" borderId="17" xfId="0" applyFont="1" applyFill="1" applyBorder="1" applyAlignment="1">
      <alignment horizontal="left" vertical="center" wrapText="1"/>
    </xf>
    <xf numFmtId="0" fontId="6" fillId="49" borderId="14" xfId="0" applyFont="1" applyFill="1" applyBorder="1"/>
    <xf numFmtId="0" fontId="12" fillId="0" borderId="13" xfId="0" applyFont="1" applyBorder="1" applyAlignment="1">
      <alignment horizontal="left" vertical="center" wrapText="1"/>
    </xf>
    <xf numFmtId="0" fontId="12" fillId="0" borderId="19" xfId="0" applyFont="1" applyBorder="1" applyAlignment="1">
      <alignment horizontal="left" vertical="center" wrapText="1"/>
    </xf>
    <xf numFmtId="0" fontId="70" fillId="0" borderId="20" xfId="0" applyFont="1" applyBorder="1" applyAlignment="1">
      <alignment wrapText="1"/>
    </xf>
    <xf numFmtId="172" fontId="6" fillId="3" borderId="18" xfId="1" applyNumberFormat="1" applyFont="1" applyFill="1" applyBorder="1" applyAlignment="1">
      <alignment horizontal="left" vertical="center" wrapText="1"/>
    </xf>
    <xf numFmtId="172" fontId="6" fillId="3" borderId="78" xfId="1" applyNumberFormat="1" applyFont="1" applyFill="1" applyBorder="1" applyAlignment="1">
      <alignment horizontal="left" vertical="center" wrapText="1"/>
    </xf>
    <xf numFmtId="0" fontId="6" fillId="49" borderId="19" xfId="0" applyFont="1" applyFill="1" applyBorder="1" applyAlignment="1">
      <alignment horizontal="center" vertical="center" wrapText="1"/>
    </xf>
    <xf numFmtId="0" fontId="7" fillId="0" borderId="116" xfId="0" applyFont="1" applyBorder="1" applyAlignment="1">
      <alignment horizontal="center" vertical="center" wrapText="1"/>
    </xf>
    <xf numFmtId="0" fontId="12" fillId="49" borderId="116" xfId="0" applyFont="1" applyFill="1" applyBorder="1" applyAlignment="1">
      <alignment horizontal="left" vertical="center" wrapText="1"/>
    </xf>
    <xf numFmtId="0" fontId="6" fillId="3" borderId="6" xfId="1" applyNumberFormat="1" applyFont="1" applyFill="1" applyBorder="1" applyAlignment="1">
      <alignment horizontal="center" vertical="center"/>
    </xf>
    <xf numFmtId="0" fontId="70" fillId="0" borderId="389" xfId="0" applyFont="1" applyBorder="1" applyAlignment="1">
      <alignment wrapText="1"/>
    </xf>
    <xf numFmtId="0" fontId="70" fillId="0" borderId="328" xfId="0" applyFont="1" applyBorder="1" applyAlignment="1">
      <alignment wrapText="1"/>
    </xf>
    <xf numFmtId="0" fontId="12" fillId="0" borderId="390" xfId="0" applyFont="1" applyBorder="1" applyAlignment="1">
      <alignment horizontal="left" vertical="center" wrapText="1"/>
    </xf>
    <xf numFmtId="0" fontId="12" fillId="0" borderId="391" xfId="0" applyFont="1" applyBorder="1" applyAlignment="1">
      <alignment horizontal="left" vertical="center" wrapText="1"/>
    </xf>
    <xf numFmtId="0" fontId="12" fillId="0" borderId="392" xfId="0" applyFont="1" applyBorder="1" applyAlignment="1">
      <alignment horizontal="left" vertical="center" wrapText="1"/>
    </xf>
    <xf numFmtId="0" fontId="12" fillId="0" borderId="331" xfId="0" applyFont="1" applyBorder="1" applyAlignment="1">
      <alignment horizontal="left" vertical="center" wrapText="1"/>
    </xf>
    <xf numFmtId="0" fontId="12" fillId="0" borderId="389" xfId="0" applyFont="1" applyBorder="1" applyAlignment="1">
      <alignment horizontal="left" vertical="center" wrapText="1"/>
    </xf>
    <xf numFmtId="0" fontId="12" fillId="0" borderId="328" xfId="0" applyFont="1" applyBorder="1" applyAlignment="1">
      <alignment horizontal="left" vertical="center" wrapText="1"/>
    </xf>
    <xf numFmtId="0" fontId="6" fillId="3" borderId="310" xfId="0" applyFont="1" applyFill="1" applyBorder="1" applyAlignment="1">
      <alignment horizontal="left" vertical="center" wrapText="1"/>
    </xf>
    <xf numFmtId="0" fontId="6" fillId="49" borderId="116" xfId="0" applyFont="1" applyFill="1" applyBorder="1"/>
    <xf numFmtId="0" fontId="6" fillId="3" borderId="387" xfId="0" applyFont="1" applyFill="1" applyBorder="1" applyAlignment="1">
      <alignment horizontal="left" vertical="center" wrapText="1"/>
    </xf>
    <xf numFmtId="0" fontId="6" fillId="3" borderId="388" xfId="0" applyFont="1" applyFill="1" applyBorder="1" applyAlignment="1">
      <alignment horizontal="left" vertical="center" wrapText="1"/>
    </xf>
    <xf numFmtId="0" fontId="6" fillId="3" borderId="329" xfId="0" applyFont="1" applyFill="1" applyBorder="1" applyAlignment="1">
      <alignment horizontal="left" vertical="center" wrapText="1"/>
    </xf>
    <xf numFmtId="0" fontId="6" fillId="3" borderId="355" xfId="0" applyFont="1" applyFill="1" applyBorder="1" applyAlignment="1">
      <alignment horizontal="left" vertical="center" wrapText="1"/>
    </xf>
    <xf numFmtId="0" fontId="6" fillId="3" borderId="220" xfId="0" applyFont="1" applyFill="1" applyBorder="1" applyAlignment="1">
      <alignment horizontal="left" vertical="center" wrapText="1"/>
    </xf>
    <xf numFmtId="0" fontId="21" fillId="0" borderId="69" xfId="0" applyFont="1" applyBorder="1" applyAlignment="1">
      <alignment wrapText="1"/>
    </xf>
    <xf numFmtId="0" fontId="21" fillId="0" borderId="17" xfId="0" applyFont="1" applyBorder="1" applyAlignment="1">
      <alignment wrapText="1"/>
    </xf>
    <xf numFmtId="0" fontId="21" fillId="50" borderId="372" xfId="0" applyFont="1" applyFill="1" applyBorder="1" applyAlignment="1">
      <alignment wrapText="1"/>
    </xf>
    <xf numFmtId="0" fontId="21" fillId="50" borderId="393" xfId="0" applyFont="1" applyFill="1" applyBorder="1" applyAlignment="1">
      <alignment wrapText="1"/>
    </xf>
    <xf numFmtId="0" fontId="21" fillId="0" borderId="373" xfId="0" applyFont="1" applyBorder="1" applyAlignment="1">
      <alignment wrapText="1"/>
    </xf>
    <xf numFmtId="0" fontId="21" fillId="0" borderId="69" xfId="0" applyFont="1" applyBorder="1"/>
    <xf numFmtId="0" fontId="21" fillId="0" borderId="376" xfId="0" applyFont="1" applyBorder="1" applyAlignment="1">
      <alignment wrapText="1"/>
    </xf>
    <xf numFmtId="170" fontId="12" fillId="3" borderId="8" xfId="0" applyNumberFormat="1" applyFont="1" applyFill="1" applyBorder="1" applyAlignment="1">
      <alignment horizontal="center" vertical="center"/>
    </xf>
    <xf numFmtId="179" fontId="20" fillId="3" borderId="382" xfId="0" applyNumberFormat="1" applyFont="1" applyFill="1" applyBorder="1" applyAlignment="1">
      <alignment horizontal="center" vertical="center"/>
    </xf>
    <xf numFmtId="179" fontId="20" fillId="3" borderId="383" xfId="0" applyNumberFormat="1" applyFont="1" applyFill="1" applyBorder="1" applyAlignment="1">
      <alignment horizontal="center" vertical="center"/>
    </xf>
    <xf numFmtId="179" fontId="20" fillId="3" borderId="384" xfId="0" applyNumberFormat="1" applyFont="1" applyFill="1" applyBorder="1" applyAlignment="1">
      <alignment horizontal="center" vertical="center"/>
    </xf>
    <xf numFmtId="179" fontId="20" fillId="3" borderId="195" xfId="0" applyNumberFormat="1" applyFont="1" applyFill="1" applyBorder="1" applyAlignment="1">
      <alignment horizontal="center" vertical="center"/>
    </xf>
    <xf numFmtId="179" fontId="6" fillId="3" borderId="292" xfId="0" applyNumberFormat="1" applyFont="1" applyFill="1" applyBorder="1" applyAlignment="1">
      <alignment horizontal="center" vertical="center"/>
    </xf>
    <xf numFmtId="179" fontId="6" fillId="3" borderId="28" xfId="0" applyNumberFormat="1" applyFont="1" applyFill="1" applyBorder="1" applyAlignment="1">
      <alignment horizontal="center" vertical="center"/>
    </xf>
    <xf numFmtId="0" fontId="84" fillId="0" borderId="0" xfId="0" applyFont="1"/>
    <xf numFmtId="171" fontId="43" fillId="46" borderId="98" xfId="7" applyNumberFormat="1" applyFont="1" applyFill="1" applyBorder="1" applyAlignment="1">
      <alignment horizontal="center" vertical="top"/>
    </xf>
    <xf numFmtId="171" fontId="43" fillId="46" borderId="74" xfId="7" applyNumberFormat="1" applyFont="1" applyFill="1" applyBorder="1" applyAlignment="1">
      <alignment horizontal="center" vertical="top"/>
    </xf>
    <xf numFmtId="0" fontId="6" fillId="0" borderId="244" xfId="0" applyFont="1" applyBorder="1" applyAlignment="1">
      <alignment horizontal="left" vertical="top" wrapText="1"/>
    </xf>
    <xf numFmtId="3" fontId="11" fillId="3" borderId="249" xfId="0" applyNumberFormat="1" applyFont="1" applyFill="1" applyBorder="1" applyAlignment="1">
      <alignment horizontal="center" vertical="center"/>
    </xf>
    <xf numFmtId="3" fontId="43" fillId="3" borderId="4" xfId="7" applyNumberFormat="1" applyFont="1" applyFill="1" applyBorder="1" applyAlignment="1">
      <alignment horizontal="center" vertical="top"/>
    </xf>
    <xf numFmtId="3" fontId="43" fillId="3" borderId="75" xfId="7" applyNumberFormat="1" applyFont="1" applyFill="1" applyBorder="1" applyAlignment="1">
      <alignment horizontal="center" vertical="top"/>
    </xf>
    <xf numFmtId="3" fontId="43" fillId="3" borderId="148" xfId="7" applyNumberFormat="1" applyFont="1" applyFill="1" applyBorder="1" applyAlignment="1">
      <alignment horizontal="center" vertical="top"/>
    </xf>
    <xf numFmtId="3" fontId="43" fillId="3" borderId="79" xfId="7" applyNumberFormat="1" applyFont="1" applyFill="1" applyBorder="1" applyAlignment="1">
      <alignment horizontal="center" vertical="top"/>
    </xf>
    <xf numFmtId="3" fontId="43" fillId="3" borderId="18" xfId="7" applyNumberFormat="1" applyFont="1" applyFill="1" applyBorder="1" applyAlignment="1">
      <alignment horizontal="center" vertical="top"/>
    </xf>
    <xf numFmtId="3" fontId="43" fillId="3" borderId="14" xfId="7" applyNumberFormat="1" applyFont="1" applyFill="1" applyBorder="1" applyAlignment="1">
      <alignment horizontal="center" vertical="top"/>
    </xf>
    <xf numFmtId="3" fontId="43" fillId="3" borderId="147" xfId="7" applyNumberFormat="1" applyFont="1" applyFill="1" applyBorder="1" applyAlignment="1">
      <alignment horizontal="center" vertical="top"/>
    </xf>
    <xf numFmtId="3" fontId="43" fillId="3" borderId="297" xfId="7" applyNumberFormat="1" applyFont="1" applyFill="1" applyBorder="1" applyAlignment="1">
      <alignment horizontal="center" vertical="top"/>
    </xf>
    <xf numFmtId="3" fontId="43" fillId="3" borderId="298" xfId="7" applyNumberFormat="1" applyFont="1" applyFill="1" applyBorder="1" applyAlignment="1">
      <alignment horizontal="center" vertical="top"/>
    </xf>
    <xf numFmtId="3" fontId="43" fillId="3" borderId="299" xfId="7" applyNumberFormat="1" applyFont="1" applyFill="1" applyBorder="1" applyAlignment="1">
      <alignment horizontal="center" vertical="top"/>
    </xf>
    <xf numFmtId="3" fontId="43" fillId="3" borderId="300" xfId="7" applyNumberFormat="1" applyFont="1" applyFill="1" applyBorder="1" applyAlignment="1">
      <alignment horizontal="center" vertical="top"/>
    </xf>
    <xf numFmtId="3" fontId="43" fillId="3" borderId="301" xfId="7" applyNumberFormat="1" applyFont="1" applyFill="1" applyBorder="1" applyAlignment="1">
      <alignment horizontal="center" vertical="top"/>
    </xf>
    <xf numFmtId="3" fontId="43" fillId="3" borderId="302" xfId="7" applyNumberFormat="1" applyFont="1" applyFill="1" applyBorder="1" applyAlignment="1">
      <alignment horizontal="center" vertical="top"/>
    </xf>
    <xf numFmtId="3" fontId="43" fillId="3" borderId="303" xfId="7" applyNumberFormat="1" applyFont="1" applyFill="1" applyBorder="1" applyAlignment="1">
      <alignment horizontal="center" vertical="top"/>
    </xf>
    <xf numFmtId="3" fontId="43" fillId="3" borderId="304" xfId="7" applyNumberFormat="1" applyFont="1" applyFill="1" applyBorder="1" applyAlignment="1">
      <alignment horizontal="center" vertical="top"/>
    </xf>
    <xf numFmtId="3" fontId="43" fillId="3" borderId="305" xfId="7" applyNumberFormat="1" applyFont="1" applyFill="1" applyBorder="1" applyAlignment="1">
      <alignment horizontal="center" vertical="top"/>
    </xf>
    <xf numFmtId="3" fontId="43" fillId="3" borderId="306" xfId="7" applyNumberFormat="1" applyFont="1" applyFill="1" applyBorder="1" applyAlignment="1">
      <alignment horizontal="center" vertical="top"/>
    </xf>
    <xf numFmtId="3" fontId="43" fillId="3" borderId="307" xfId="7" applyNumberFormat="1" applyFont="1" applyFill="1" applyBorder="1" applyAlignment="1">
      <alignment horizontal="center" vertical="top"/>
    </xf>
    <xf numFmtId="171" fontId="43" fillId="3" borderId="6" xfId="7" applyNumberFormat="1" applyFont="1" applyFill="1" applyBorder="1" applyAlignment="1">
      <alignment horizontal="center" vertical="top"/>
    </xf>
    <xf numFmtId="171" fontId="43" fillId="3" borderId="7" xfId="7" applyNumberFormat="1" applyFont="1" applyFill="1" applyBorder="1" applyAlignment="1">
      <alignment horizontal="center" vertical="top"/>
    </xf>
    <xf numFmtId="171" fontId="43" fillId="3" borderId="5" xfId="7" applyNumberFormat="1" applyFont="1" applyFill="1" applyBorder="1" applyAlignment="1">
      <alignment horizontal="center" vertical="top"/>
    </xf>
    <xf numFmtId="171" fontId="43" fillId="3" borderId="26" xfId="7" applyNumberFormat="1" applyFont="1" applyFill="1" applyBorder="1" applyAlignment="1">
      <alignment horizontal="center" vertical="top"/>
    </xf>
    <xf numFmtId="171" fontId="43" fillId="3" borderId="79" xfId="7" applyNumberFormat="1" applyFont="1" applyFill="1" applyBorder="1" applyAlignment="1">
      <alignment horizontal="center" vertical="top"/>
    </xf>
    <xf numFmtId="171" fontId="43" fillId="3" borderId="145" xfId="7" applyNumberFormat="1" applyFont="1" applyFill="1" applyBorder="1" applyAlignment="1">
      <alignment horizontal="center" vertical="top"/>
    </xf>
    <xf numFmtId="171" fontId="43" fillId="3" borderId="15" xfId="7" applyNumberFormat="1" applyFont="1" applyFill="1" applyBorder="1" applyAlignment="1">
      <alignment horizontal="center" vertical="top"/>
    </xf>
    <xf numFmtId="171" fontId="43" fillId="3" borderId="3" xfId="7" applyNumberFormat="1" applyFont="1" applyFill="1" applyBorder="1" applyAlignment="1">
      <alignment horizontal="center" vertical="top"/>
    </xf>
    <xf numFmtId="171" fontId="43" fillId="3" borderId="1" xfId="7" applyNumberFormat="1" applyFont="1" applyFill="1" applyBorder="1" applyAlignment="1">
      <alignment horizontal="center" vertical="top"/>
    </xf>
    <xf numFmtId="171" fontId="43" fillId="3" borderId="69" xfId="7" applyNumberFormat="1" applyFont="1" applyFill="1" applyBorder="1" applyAlignment="1">
      <alignment horizontal="center" vertical="top"/>
    </xf>
    <xf numFmtId="171" fontId="43" fillId="3" borderId="35" xfId="7" applyNumberFormat="1" applyFont="1" applyFill="1" applyBorder="1" applyAlignment="1">
      <alignment horizontal="center" vertical="top"/>
    </xf>
    <xf numFmtId="171" fontId="43" fillId="3" borderId="32" xfId="7" applyNumberFormat="1" applyFont="1" applyFill="1" applyBorder="1" applyAlignment="1">
      <alignment horizontal="center" vertical="top"/>
    </xf>
    <xf numFmtId="171" fontId="43" fillId="3" borderId="72" xfId="7" applyNumberFormat="1" applyFont="1" applyFill="1" applyBorder="1" applyAlignment="1">
      <alignment horizontal="center" vertical="top"/>
    </xf>
    <xf numFmtId="171" fontId="43" fillId="3" borderId="21" xfId="7" applyNumberFormat="1" applyFont="1" applyFill="1" applyBorder="1" applyAlignment="1">
      <alignment horizontal="center" vertical="top"/>
    </xf>
    <xf numFmtId="171" fontId="43" fillId="3" borderId="17" xfId="7" applyNumberFormat="1" applyFont="1" applyFill="1" applyBorder="1" applyAlignment="1">
      <alignment horizontal="center" vertical="top"/>
    </xf>
    <xf numFmtId="171" fontId="43" fillId="3" borderId="114" xfId="7" applyNumberFormat="1" applyFont="1" applyFill="1" applyBorder="1" applyAlignment="1">
      <alignment horizontal="center" vertical="top"/>
    </xf>
    <xf numFmtId="0" fontId="21" fillId="3" borderId="69" xfId="0" applyFont="1" applyFill="1" applyBorder="1" applyAlignment="1">
      <alignment wrapText="1"/>
    </xf>
    <xf numFmtId="0" fontId="21" fillId="3" borderId="69" xfId="0" applyFont="1" applyFill="1" applyBorder="1"/>
    <xf numFmtId="0" fontId="21" fillId="3" borderId="17" xfId="0" applyFont="1" applyFill="1" applyBorder="1"/>
    <xf numFmtId="0" fontId="21" fillId="3" borderId="22" xfId="0" applyFont="1" applyFill="1" applyBorder="1"/>
    <xf numFmtId="3" fontId="11" fillId="3" borderId="332" xfId="0" applyNumberFormat="1" applyFont="1" applyFill="1" applyBorder="1" applyAlignment="1">
      <alignment horizontal="center" vertical="center"/>
    </xf>
    <xf numFmtId="3" fontId="11" fillId="3" borderId="324" xfId="0" applyNumberFormat="1" applyFont="1" applyFill="1" applyBorder="1" applyAlignment="1">
      <alignment horizontal="center" vertical="center"/>
    </xf>
    <xf numFmtId="3" fontId="11" fillId="3" borderId="243" xfId="0" applyNumberFormat="1" applyFont="1" applyFill="1" applyBorder="1" applyAlignment="1">
      <alignment horizontal="center" vertical="center"/>
    </xf>
    <xf numFmtId="3" fontId="11" fillId="3" borderId="221" xfId="0" applyNumberFormat="1" applyFont="1" applyFill="1" applyBorder="1" applyAlignment="1">
      <alignment horizontal="center" vertical="center"/>
    </xf>
    <xf numFmtId="3" fontId="11" fillId="3" borderId="319" xfId="0" applyNumberFormat="1" applyFont="1" applyFill="1" applyBorder="1" applyAlignment="1">
      <alignment horizontal="center" vertical="center"/>
    </xf>
    <xf numFmtId="3" fontId="11" fillId="3" borderId="315" xfId="0" applyNumberFormat="1" applyFont="1" applyFill="1" applyBorder="1" applyAlignment="1">
      <alignment horizontal="center" vertical="center"/>
    </xf>
    <xf numFmtId="3" fontId="11" fillId="3" borderId="223" xfId="0" applyNumberFormat="1" applyFont="1" applyFill="1" applyBorder="1" applyAlignment="1">
      <alignment horizontal="center" vertical="center"/>
    </xf>
    <xf numFmtId="3" fontId="11" fillId="3" borderId="318" xfId="0" applyNumberFormat="1" applyFont="1" applyFill="1" applyBorder="1" applyAlignment="1">
      <alignment horizontal="center" vertical="center"/>
    </xf>
    <xf numFmtId="3" fontId="11" fillId="3" borderId="316" xfId="0" applyNumberFormat="1" applyFont="1" applyFill="1" applyBorder="1" applyAlignment="1">
      <alignment horizontal="center" vertical="center"/>
    </xf>
    <xf numFmtId="3" fontId="11" fillId="3" borderId="217" xfId="0" applyNumberFormat="1" applyFont="1" applyFill="1" applyBorder="1" applyAlignment="1">
      <alignment horizontal="center" vertical="center"/>
    </xf>
    <xf numFmtId="3" fontId="11" fillId="3" borderId="211" xfId="0" applyNumberFormat="1" applyFont="1" applyFill="1" applyBorder="1" applyAlignment="1">
      <alignment horizontal="center" vertical="center"/>
    </xf>
    <xf numFmtId="0" fontId="86" fillId="0" borderId="0" xfId="0" applyFont="1" applyAlignment="1">
      <alignment wrapText="1"/>
    </xf>
    <xf numFmtId="173" fontId="6" fillId="3" borderId="5" xfId="0" applyNumberFormat="1" applyFont="1" applyFill="1" applyBorder="1" applyAlignment="1">
      <alignment horizontal="center" vertical="center" wrapText="1"/>
    </xf>
    <xf numFmtId="173" fontId="6" fillId="3" borderId="1" xfId="0" applyNumberFormat="1" applyFont="1" applyFill="1" applyBorder="1" applyAlignment="1">
      <alignment horizontal="center" vertical="center" wrapText="1"/>
    </xf>
    <xf numFmtId="173" fontId="6" fillId="3" borderId="26" xfId="0" applyNumberFormat="1" applyFont="1" applyFill="1" applyBorder="1" applyAlignment="1">
      <alignment horizontal="center" vertical="center" wrapText="1"/>
    </xf>
    <xf numFmtId="177" fontId="73" fillId="46" borderId="76" xfId="0" applyNumberFormat="1" applyFont="1" applyFill="1" applyBorder="1" applyAlignment="1">
      <alignment horizontal="center" vertical="center"/>
    </xf>
    <xf numFmtId="171" fontId="73" fillId="46" borderId="69" xfId="2" applyNumberFormat="1" applyFont="1" applyFill="1" applyBorder="1" applyAlignment="1">
      <alignment horizontal="center" vertical="center"/>
    </xf>
    <xf numFmtId="3" fontId="73" fillId="46" borderId="69" xfId="0" applyNumberFormat="1" applyFont="1" applyFill="1" applyBorder="1" applyAlignment="1">
      <alignment horizontal="center" vertical="center"/>
    </xf>
    <xf numFmtId="171" fontId="73" fillId="46" borderId="72" xfId="0" applyNumberFormat="1" applyFont="1" applyFill="1" applyBorder="1" applyAlignment="1">
      <alignment horizontal="center" vertical="center"/>
    </xf>
    <xf numFmtId="0" fontId="21" fillId="8" borderId="26" xfId="0" applyFont="1" applyFill="1" applyBorder="1" applyAlignment="1">
      <alignment horizontal="center" vertical="center"/>
    </xf>
    <xf numFmtId="3" fontId="6" fillId="3" borderId="41" xfId="0" applyNumberFormat="1" applyFont="1" applyFill="1" applyBorder="1" applyAlignment="1">
      <alignment horizontal="left" vertical="center" wrapText="1"/>
    </xf>
    <xf numFmtId="175" fontId="6" fillId="3" borderId="0" xfId="1" applyNumberFormat="1" applyFont="1" applyFill="1" applyBorder="1" applyAlignment="1">
      <alignment horizontal="left" vertical="center" wrapText="1"/>
    </xf>
    <xf numFmtId="175" fontId="6" fillId="3" borderId="112" xfId="1" applyNumberFormat="1" applyFont="1" applyFill="1" applyBorder="1" applyAlignment="1">
      <alignment horizontal="left" vertical="center" wrapText="1"/>
    </xf>
    <xf numFmtId="3" fontId="12" fillId="3" borderId="18" xfId="1" applyNumberFormat="1" applyFont="1" applyFill="1" applyBorder="1" applyAlignment="1">
      <alignment horizontal="center" vertical="center"/>
    </xf>
    <xf numFmtId="171" fontId="73" fillId="46" borderId="33" xfId="0" applyNumberFormat="1" applyFont="1" applyFill="1" applyBorder="1" applyAlignment="1">
      <alignment horizontal="center" vertical="center"/>
    </xf>
    <xf numFmtId="0" fontId="6" fillId="48" borderId="378" xfId="0" applyFont="1" applyFill="1" applyBorder="1"/>
    <xf numFmtId="0" fontId="6" fillId="48" borderId="379" xfId="0" applyFont="1" applyFill="1" applyBorder="1" applyAlignment="1">
      <alignment horizontal="center" vertical="center"/>
    </xf>
    <xf numFmtId="0" fontId="21" fillId="48" borderId="201" xfId="0" applyFont="1" applyFill="1" applyBorder="1" applyAlignment="1">
      <alignment horizontal="left" vertical="center" wrapText="1"/>
    </xf>
    <xf numFmtId="0" fontId="21" fillId="47" borderId="140" xfId="0" applyFont="1" applyFill="1" applyBorder="1" applyAlignment="1">
      <alignment horizontal="left" vertical="center" wrapText="1" indent="1"/>
    </xf>
    <xf numFmtId="0" fontId="21" fillId="47" borderId="115" xfId="0" applyFont="1" applyFill="1" applyBorder="1" applyAlignment="1">
      <alignment horizontal="left" vertical="center" wrapText="1" indent="1"/>
    </xf>
    <xf numFmtId="0" fontId="6" fillId="48" borderId="77" xfId="0" applyFont="1" applyFill="1" applyBorder="1"/>
    <xf numFmtId="0" fontId="3" fillId="46" borderId="145" xfId="0" applyFont="1" applyFill="1" applyBorder="1" applyAlignment="1">
      <alignment horizontal="center" vertical="center"/>
    </xf>
    <xf numFmtId="169" fontId="0" fillId="0" borderId="0" xfId="0" applyNumberFormat="1"/>
    <xf numFmtId="0" fontId="21" fillId="0" borderId="83" xfId="0" applyFont="1" applyBorder="1" applyAlignment="1">
      <alignment vertical="top" wrapText="1"/>
    </xf>
    <xf numFmtId="0" fontId="44" fillId="46" borderId="145" xfId="7" applyFont="1" applyFill="1" applyBorder="1" applyAlignment="1">
      <alignment horizontal="center" vertical="center"/>
    </xf>
    <xf numFmtId="9" fontId="6" fillId="0" borderId="71" xfId="2" applyFont="1" applyBorder="1" applyAlignment="1">
      <alignment horizontal="center"/>
    </xf>
    <xf numFmtId="0" fontId="6" fillId="0" borderId="74" xfId="0" applyFont="1" applyBorder="1" applyAlignment="1">
      <alignment horizontal="left" vertical="top" wrapText="1"/>
    </xf>
    <xf numFmtId="0" fontId="6" fillId="0" borderId="112" xfId="0" applyFont="1" applyBorder="1" applyAlignment="1">
      <alignment horizontal="left" vertical="top" wrapText="1"/>
    </xf>
    <xf numFmtId="0" fontId="17" fillId="2" borderId="21" xfId="0" applyFont="1" applyFill="1" applyBorder="1" applyAlignment="1">
      <alignment horizontal="center"/>
    </xf>
    <xf numFmtId="169" fontId="6" fillId="3" borderId="78" xfId="7" applyNumberFormat="1" applyFont="1" applyFill="1" applyBorder="1" applyAlignment="1">
      <alignment horizontal="center"/>
    </xf>
    <xf numFmtId="169" fontId="6" fillId="3" borderId="80" xfId="7" applyNumberFormat="1" applyFont="1" applyFill="1" applyBorder="1" applyAlignment="1">
      <alignment horizontal="center"/>
    </xf>
    <xf numFmtId="169" fontId="6" fillId="3" borderId="33" xfId="7" applyNumberFormat="1" applyFont="1" applyFill="1" applyBorder="1" applyAlignment="1">
      <alignment horizontal="center"/>
    </xf>
    <xf numFmtId="0" fontId="6" fillId="0" borderId="39" xfId="7" applyFont="1" applyBorder="1" applyAlignment="1">
      <alignment horizontal="center"/>
    </xf>
    <xf numFmtId="0" fontId="6" fillId="0" borderId="17" xfId="7" applyFont="1" applyBorder="1" applyAlignment="1">
      <alignment horizontal="center"/>
    </xf>
    <xf numFmtId="0" fontId="6" fillId="0" borderId="139" xfId="7" applyFont="1" applyBorder="1" applyAlignment="1">
      <alignment horizontal="center"/>
    </xf>
    <xf numFmtId="3" fontId="6" fillId="3" borderId="39" xfId="7" applyNumberFormat="1" applyFont="1" applyFill="1" applyBorder="1" applyAlignment="1">
      <alignment horizontal="center" vertical="center"/>
    </xf>
    <xf numFmtId="3" fontId="6" fillId="3" borderId="27" xfId="7" applyNumberFormat="1" applyFont="1" applyFill="1" applyBorder="1" applyAlignment="1">
      <alignment horizontal="center" vertical="center"/>
    </xf>
    <xf numFmtId="3" fontId="6" fillId="3" borderId="112" xfId="0" applyNumberFormat="1" applyFont="1" applyFill="1" applyBorder="1" applyAlignment="1">
      <alignment horizontal="center" vertical="center"/>
    </xf>
    <xf numFmtId="3" fontId="6" fillId="3" borderId="34" xfId="7" applyNumberFormat="1" applyFont="1" applyFill="1" applyBorder="1" applyAlignment="1">
      <alignment horizontal="center" vertical="center"/>
    </xf>
    <xf numFmtId="3" fontId="6" fillId="3" borderId="32" xfId="7" applyNumberFormat="1" applyFont="1" applyFill="1" applyBorder="1" applyAlignment="1">
      <alignment horizontal="center" vertical="center"/>
    </xf>
    <xf numFmtId="3" fontId="6" fillId="3" borderId="72" xfId="0" applyNumberFormat="1" applyFont="1" applyFill="1" applyBorder="1" applyAlignment="1">
      <alignment horizontal="center" vertical="center"/>
    </xf>
    <xf numFmtId="0" fontId="45" fillId="0" borderId="98" xfId="7" applyFont="1" applyBorder="1" applyAlignment="1">
      <alignment vertical="center"/>
    </xf>
    <xf numFmtId="0" fontId="19" fillId="0" borderId="29" xfId="0" applyFont="1" applyBorder="1" applyAlignment="1">
      <alignment wrapText="1"/>
    </xf>
    <xf numFmtId="0" fontId="45" fillId="0" borderId="116" xfId="7" applyFont="1" applyBorder="1" applyAlignment="1">
      <alignment vertical="center"/>
    </xf>
    <xf numFmtId="0" fontId="45" fillId="0" borderId="34" xfId="7" applyFont="1" applyBorder="1" applyAlignment="1">
      <alignment vertical="center"/>
    </xf>
    <xf numFmtId="3" fontId="6" fillId="0" borderId="152" xfId="0" applyNumberFormat="1" applyFont="1" applyBorder="1" applyAlignment="1">
      <alignment horizontal="center"/>
    </xf>
    <xf numFmtId="3" fontId="6" fillId="0" borderId="27" xfId="0" applyNumberFormat="1" applyFont="1" applyBorder="1" applyAlignment="1">
      <alignment horizontal="center"/>
    </xf>
    <xf numFmtId="3" fontId="6" fillId="0" borderId="85" xfId="0" applyNumberFormat="1" applyFont="1" applyBorder="1" applyAlignment="1">
      <alignment horizontal="center"/>
    </xf>
    <xf numFmtId="3" fontId="6" fillId="3" borderId="152" xfId="0" applyNumberFormat="1" applyFont="1" applyFill="1" applyBorder="1" applyAlignment="1">
      <alignment horizontal="center" vertical="center"/>
    </xf>
    <xf numFmtId="3" fontId="6" fillId="3" borderId="27" xfId="0" applyNumberFormat="1" applyFont="1" applyFill="1" applyBorder="1" applyAlignment="1">
      <alignment horizontal="center" vertical="center"/>
    </xf>
    <xf numFmtId="3" fontId="6" fillId="3" borderId="87" xfId="7" applyNumberFormat="1" applyFont="1" applyFill="1" applyBorder="1" applyAlignment="1">
      <alignment horizontal="center" vertical="center"/>
    </xf>
    <xf numFmtId="0" fontId="6" fillId="0" borderId="34" xfId="7" applyFont="1" applyBorder="1" applyAlignment="1">
      <alignment horizontal="center"/>
    </xf>
    <xf numFmtId="3" fontId="6" fillId="0" borderId="70" xfId="0" applyNumberFormat="1" applyFont="1" applyBorder="1" applyAlignment="1">
      <alignment horizontal="center"/>
    </xf>
    <xf numFmtId="3" fontId="6" fillId="0" borderId="32" xfId="0" applyNumberFormat="1" applyFont="1" applyBorder="1" applyAlignment="1">
      <alignment horizontal="center"/>
    </xf>
    <xf numFmtId="3" fontId="6" fillId="0" borderId="33" xfId="0" applyNumberFormat="1" applyFont="1" applyBorder="1" applyAlignment="1">
      <alignment horizontal="center"/>
    </xf>
    <xf numFmtId="3" fontId="6" fillId="3" borderId="70" xfId="0" applyNumberFormat="1" applyFont="1" applyFill="1" applyBorder="1" applyAlignment="1">
      <alignment horizontal="center" vertical="center"/>
    </xf>
    <xf numFmtId="3" fontId="6" fillId="3" borderId="32" xfId="0" applyNumberFormat="1" applyFont="1" applyFill="1" applyBorder="1" applyAlignment="1">
      <alignment horizontal="center" vertical="center"/>
    </xf>
    <xf numFmtId="3" fontId="6" fillId="3" borderId="33" xfId="0" applyNumberFormat="1" applyFont="1" applyFill="1" applyBorder="1" applyAlignment="1">
      <alignment horizontal="center" vertical="center"/>
    </xf>
    <xf numFmtId="0" fontId="6" fillId="3" borderId="361" xfId="0" applyFont="1" applyFill="1" applyBorder="1"/>
    <xf numFmtId="0" fontId="6" fillId="48" borderId="377" xfId="0" applyFont="1" applyFill="1" applyBorder="1" applyAlignment="1">
      <alignment horizontal="center"/>
    </xf>
    <xf numFmtId="0" fontId="6" fillId="48" borderId="374" xfId="0" applyFont="1" applyFill="1" applyBorder="1" applyAlignment="1">
      <alignment horizontal="left" vertical="center" wrapText="1"/>
    </xf>
    <xf numFmtId="0" fontId="6" fillId="48" borderId="375" xfId="0" applyFont="1" applyFill="1" applyBorder="1" applyAlignment="1">
      <alignment horizontal="left" vertical="center" wrapText="1"/>
    </xf>
    <xf numFmtId="0" fontId="6" fillId="48" borderId="375" xfId="0" applyFont="1" applyFill="1" applyBorder="1" applyAlignment="1">
      <alignment horizontal="left" vertical="center"/>
    </xf>
    <xf numFmtId="0" fontId="6" fillId="48" borderId="317" xfId="0" applyFont="1" applyFill="1" applyBorder="1" applyAlignment="1">
      <alignment horizontal="left" vertical="center" wrapText="1"/>
    </xf>
    <xf numFmtId="0" fontId="6" fillId="48" borderId="376" xfId="0" applyFont="1" applyFill="1" applyBorder="1" applyAlignment="1">
      <alignment horizontal="left" vertical="center"/>
    </xf>
    <xf numFmtId="0" fontId="10" fillId="48" borderId="313" xfId="0" applyFont="1" applyFill="1" applyBorder="1"/>
    <xf numFmtId="0" fontId="6" fillId="47" borderId="70" xfId="0" applyFont="1" applyFill="1" applyBorder="1" applyAlignment="1">
      <alignment horizontal="center"/>
    </xf>
    <xf numFmtId="0" fontId="6" fillId="47" borderId="33" xfId="0" applyFont="1" applyFill="1" applyBorder="1" applyAlignment="1">
      <alignment horizontal="center"/>
    </xf>
    <xf numFmtId="0" fontId="6" fillId="3" borderId="28" xfId="0" applyFont="1" applyFill="1" applyBorder="1" applyAlignment="1">
      <alignment horizontal="center" vertical="center"/>
    </xf>
    <xf numFmtId="0" fontId="6" fillId="3" borderId="146" xfId="0" applyFont="1" applyFill="1" applyBorder="1" applyAlignment="1">
      <alignment horizontal="center" vertical="center"/>
    </xf>
    <xf numFmtId="9" fontId="73" fillId="3" borderId="35" xfId="2" applyFont="1" applyFill="1" applyBorder="1" applyAlignment="1">
      <alignment horizontal="center" vertical="center"/>
    </xf>
    <xf numFmtId="171" fontId="6" fillId="0" borderId="5" xfId="2" applyNumberFormat="1" applyFont="1" applyFill="1" applyBorder="1" applyAlignment="1">
      <alignment horizontal="center" vertical="center"/>
    </xf>
    <xf numFmtId="171" fontId="11" fillId="0" borderId="32" xfId="2" applyNumberFormat="1" applyFont="1" applyFill="1" applyBorder="1" applyAlignment="1">
      <alignment horizontal="center" vertical="center"/>
    </xf>
    <xf numFmtId="171" fontId="6" fillId="0" borderId="13" xfId="2" applyNumberFormat="1" applyFont="1" applyFill="1" applyBorder="1" applyAlignment="1">
      <alignment horizontal="center" vertical="center"/>
    </xf>
    <xf numFmtId="171" fontId="11" fillId="0" borderId="114" xfId="2" applyNumberFormat="1" applyFont="1" applyFill="1" applyBorder="1" applyAlignment="1">
      <alignment horizontal="center" vertical="center"/>
    </xf>
    <xf numFmtId="171" fontId="6" fillId="0" borderId="4" xfId="2" applyNumberFormat="1" applyFont="1" applyFill="1" applyBorder="1" applyAlignment="1">
      <alignment horizontal="center" vertical="center"/>
    </xf>
    <xf numFmtId="171" fontId="6" fillId="0" borderId="7" xfId="2" applyNumberFormat="1" applyFont="1" applyFill="1" applyBorder="1" applyAlignment="1">
      <alignment horizontal="center" vertical="center"/>
    </xf>
    <xf numFmtId="171" fontId="11" fillId="0" borderId="35" xfId="2" applyNumberFormat="1" applyFont="1" applyFill="1" applyBorder="1" applyAlignment="1">
      <alignment horizontal="center" vertical="center"/>
    </xf>
    <xf numFmtId="0" fontId="6" fillId="0" borderId="402" xfId="0" applyFont="1" applyBorder="1" applyAlignment="1">
      <alignment horizontal="left" vertical="top" wrapText="1"/>
    </xf>
    <xf numFmtId="0" fontId="6" fillId="0" borderId="401" xfId="0" applyFont="1" applyBorder="1" applyAlignment="1">
      <alignment horizontal="left" vertical="top" wrapText="1"/>
    </xf>
    <xf numFmtId="0" fontId="17" fillId="2" borderId="74" xfId="0" applyFont="1" applyFill="1" applyBorder="1" applyAlignment="1">
      <alignment horizontal="center"/>
    </xf>
    <xf numFmtId="0" fontId="6" fillId="3" borderId="404" xfId="0" applyFont="1" applyFill="1" applyBorder="1" applyAlignment="1">
      <alignment horizontal="left" vertical="top" wrapText="1"/>
    </xf>
    <xf numFmtId="0" fontId="6" fillId="0" borderId="405" xfId="0" applyFont="1" applyBorder="1" applyAlignment="1">
      <alignment horizontal="left" vertical="top" wrapText="1"/>
    </xf>
    <xf numFmtId="0" fontId="6" fillId="0" borderId="406" xfId="0" applyFont="1" applyBorder="1" applyAlignment="1">
      <alignment horizontal="left" vertical="top" wrapText="1"/>
    </xf>
    <xf numFmtId="0" fontId="6" fillId="0" borderId="380" xfId="0" applyFont="1" applyBorder="1" applyAlignment="1">
      <alignment horizontal="left" vertical="top" wrapText="1"/>
    </xf>
    <xf numFmtId="0" fontId="6" fillId="0" borderId="371" xfId="0" applyFont="1" applyBorder="1" applyAlignment="1">
      <alignment horizontal="left" vertical="top" wrapText="1"/>
    </xf>
    <xf numFmtId="0" fontId="6" fillId="0" borderId="407" xfId="0" applyFont="1" applyBorder="1" applyAlignment="1">
      <alignment horizontal="left" vertical="top" wrapText="1"/>
    </xf>
    <xf numFmtId="0" fontId="6" fillId="0" borderId="76" xfId="0" applyFont="1" applyBorder="1" applyAlignment="1">
      <alignment horizontal="left" vertical="top" wrapText="1"/>
    </xf>
    <xf numFmtId="0" fontId="6" fillId="0" borderId="408" xfId="0" applyFont="1" applyBorder="1" applyAlignment="1">
      <alignment horizontal="left" vertical="top" wrapText="1"/>
    </xf>
    <xf numFmtId="0" fontId="6" fillId="0" borderId="40" xfId="0" applyFont="1" applyBorder="1" applyAlignment="1">
      <alignment horizontal="left" vertical="top" wrapText="1"/>
    </xf>
    <xf numFmtId="0" fontId="6" fillId="0" borderId="80" xfId="0" applyFont="1" applyBorder="1" applyAlignment="1">
      <alignment horizontal="left" vertical="top" wrapText="1"/>
    </xf>
    <xf numFmtId="0" fontId="6" fillId="0" borderId="38" xfId="0" applyFont="1" applyBorder="1" applyAlignment="1">
      <alignment horizontal="left" vertical="top"/>
    </xf>
    <xf numFmtId="0" fontId="6" fillId="0" borderId="80" xfId="0" applyFont="1" applyBorder="1" applyAlignment="1">
      <alignment horizontal="left" vertical="top"/>
    </xf>
    <xf numFmtId="0" fontId="6" fillId="0" borderId="409" xfId="0" applyFont="1" applyBorder="1" applyAlignment="1">
      <alignment horizontal="left" vertical="top" wrapText="1"/>
    </xf>
    <xf numFmtId="0" fontId="6" fillId="0" borderId="83" xfId="0" applyFont="1" applyBorder="1" applyAlignment="1">
      <alignment horizontal="left" vertical="top" wrapText="1"/>
    </xf>
    <xf numFmtId="0" fontId="6" fillId="0" borderId="215" xfId="0" applyFont="1" applyBorder="1"/>
    <xf numFmtId="0" fontId="6" fillId="0" borderId="403" xfId="0" applyFont="1" applyBorder="1"/>
    <xf numFmtId="171" fontId="6" fillId="56" borderId="410" xfId="0" applyNumberFormat="1" applyFont="1" applyFill="1" applyBorder="1" applyAlignment="1">
      <alignment horizontal="center" vertical="center"/>
    </xf>
    <xf numFmtId="171" fontId="6" fillId="56" borderId="411" xfId="0" applyNumberFormat="1" applyFont="1" applyFill="1" applyBorder="1" applyAlignment="1">
      <alignment horizontal="center" vertical="center"/>
    </xf>
    <xf numFmtId="0" fontId="6" fillId="0" borderId="410" xfId="0" applyFont="1" applyBorder="1"/>
    <xf numFmtId="0" fontId="6" fillId="0" borderId="202" xfId="0" applyFont="1" applyBorder="1"/>
    <xf numFmtId="0" fontId="6" fillId="0" borderId="219" xfId="0" applyFont="1" applyBorder="1"/>
    <xf numFmtId="0" fontId="6" fillId="0" borderId="244" xfId="0" applyFont="1" applyBorder="1"/>
    <xf numFmtId="0" fontId="6" fillId="0" borderId="113" xfId="0" applyFont="1" applyBorder="1"/>
    <xf numFmtId="171" fontId="6" fillId="56" borderId="318" xfId="0" applyNumberFormat="1" applyFont="1" applyFill="1" applyBorder="1" applyAlignment="1">
      <alignment horizontal="center" vertical="center"/>
    </xf>
    <xf numFmtId="171" fontId="6" fillId="56" borderId="245" xfId="0" applyNumberFormat="1" applyFont="1" applyFill="1" applyBorder="1" applyAlignment="1">
      <alignment horizontal="center" vertical="center"/>
    </xf>
    <xf numFmtId="171" fontId="6" fillId="56" borderId="412" xfId="0" applyNumberFormat="1" applyFont="1" applyFill="1" applyBorder="1" applyAlignment="1">
      <alignment horizontal="center" vertical="center"/>
    </xf>
    <xf numFmtId="171" fontId="6" fillId="56" borderId="247" xfId="0" applyNumberFormat="1" applyFont="1" applyFill="1" applyBorder="1" applyAlignment="1">
      <alignment horizontal="center" vertical="center"/>
    </xf>
    <xf numFmtId="171" fontId="6" fillId="56" borderId="27" xfId="0" applyNumberFormat="1" applyFont="1" applyFill="1" applyBorder="1" applyAlignment="1">
      <alignment horizontal="center" vertical="center"/>
    </xf>
    <xf numFmtId="171" fontId="6" fillId="56" borderId="223" xfId="0" applyNumberFormat="1" applyFont="1" applyFill="1" applyBorder="1" applyAlignment="1">
      <alignment horizontal="center" vertical="center"/>
    </xf>
    <xf numFmtId="3" fontId="6" fillId="3" borderId="4" xfId="0" applyNumberFormat="1" applyFont="1" applyFill="1" applyBorder="1" applyAlignment="1">
      <alignment horizontal="center" vertical="center"/>
    </xf>
    <xf numFmtId="3" fontId="6" fillId="3" borderId="18" xfId="0" applyNumberFormat="1" applyFont="1" applyFill="1" applyBorder="1" applyAlignment="1">
      <alignment horizontal="center" vertical="center"/>
    </xf>
    <xf numFmtId="3" fontId="6" fillId="3" borderId="73" xfId="0" applyNumberFormat="1" applyFont="1" applyFill="1" applyBorder="1" applyAlignment="1">
      <alignment horizontal="center" vertical="center"/>
    </xf>
    <xf numFmtId="3" fontId="6" fillId="3" borderId="414" xfId="0" applyNumberFormat="1" applyFont="1" applyFill="1" applyBorder="1" applyAlignment="1">
      <alignment horizontal="center" vertical="center"/>
    </xf>
    <xf numFmtId="3" fontId="6" fillId="3" borderId="74" xfId="0" applyNumberFormat="1" applyFont="1" applyFill="1" applyBorder="1" applyAlignment="1">
      <alignment horizontal="center" vertical="center"/>
    </xf>
    <xf numFmtId="3" fontId="6" fillId="3" borderId="341" xfId="0" applyNumberFormat="1" applyFont="1" applyFill="1" applyBorder="1" applyAlignment="1">
      <alignment horizontal="center" vertical="center"/>
    </xf>
    <xf numFmtId="3" fontId="6" fillId="3" borderId="223" xfId="0" applyNumberFormat="1" applyFont="1" applyFill="1" applyBorder="1" applyAlignment="1">
      <alignment horizontal="center" vertical="center"/>
    </xf>
    <xf numFmtId="3" fontId="6" fillId="3" borderId="358" xfId="0" applyNumberFormat="1" applyFont="1" applyFill="1" applyBorder="1" applyAlignment="1">
      <alignment horizontal="center" vertical="center"/>
    </xf>
    <xf numFmtId="3" fontId="6" fillId="3" borderId="8" xfId="0" applyNumberFormat="1" applyFont="1" applyFill="1" applyBorder="1" applyAlignment="1">
      <alignment horizontal="center" vertical="center"/>
    </xf>
    <xf numFmtId="3" fontId="6" fillId="3" borderId="194" xfId="0" applyNumberFormat="1" applyFont="1" applyFill="1" applyBorder="1" applyAlignment="1">
      <alignment horizontal="center" vertical="center"/>
    </xf>
    <xf numFmtId="3" fontId="6" fillId="3" borderId="192" xfId="0" applyNumberFormat="1" applyFont="1" applyFill="1" applyBorder="1" applyAlignment="1">
      <alignment horizontal="center" vertical="center"/>
    </xf>
    <xf numFmtId="3" fontId="6" fillId="3" borderId="394" xfId="0" applyNumberFormat="1" applyFont="1" applyFill="1" applyBorder="1" applyAlignment="1">
      <alignment horizontal="center" vertical="center"/>
    </xf>
    <xf numFmtId="3" fontId="6" fillId="3" borderId="214" xfId="0" applyNumberFormat="1" applyFont="1" applyFill="1" applyBorder="1" applyAlignment="1">
      <alignment horizontal="center" vertical="center"/>
    </xf>
    <xf numFmtId="3" fontId="6" fillId="3" borderId="257" xfId="0" applyNumberFormat="1" applyFont="1" applyFill="1" applyBorder="1" applyAlignment="1">
      <alignment horizontal="center" vertical="center"/>
    </xf>
    <xf numFmtId="3" fontId="6" fillId="3" borderId="413" xfId="0" applyNumberFormat="1" applyFont="1" applyFill="1" applyBorder="1" applyAlignment="1">
      <alignment horizontal="center" vertical="center"/>
    </xf>
    <xf numFmtId="3" fontId="6" fillId="3" borderId="347" xfId="0" applyNumberFormat="1" applyFont="1" applyFill="1" applyBorder="1" applyAlignment="1">
      <alignment horizontal="center" vertical="center"/>
    </xf>
    <xf numFmtId="3" fontId="6" fillId="3" borderId="346" xfId="0" applyNumberFormat="1" applyFont="1" applyFill="1" applyBorder="1" applyAlignment="1">
      <alignment horizontal="center" vertical="center"/>
    </xf>
    <xf numFmtId="3" fontId="6" fillId="3" borderId="254" xfId="0" applyNumberFormat="1" applyFont="1" applyFill="1" applyBorder="1" applyAlignment="1">
      <alignment horizontal="center" vertical="center"/>
    </xf>
    <xf numFmtId="3" fontId="6" fillId="3" borderId="308" xfId="0" applyNumberFormat="1" applyFont="1" applyFill="1" applyBorder="1" applyAlignment="1">
      <alignment horizontal="center" vertical="center"/>
    </xf>
    <xf numFmtId="3" fontId="6" fillId="3" borderId="320" xfId="0" applyNumberFormat="1" applyFont="1" applyFill="1" applyBorder="1" applyAlignment="1">
      <alignment horizontal="center" vertical="center"/>
    </xf>
    <xf numFmtId="3" fontId="6" fillId="4" borderId="4" xfId="0" applyNumberFormat="1" applyFont="1" applyFill="1" applyBorder="1" applyAlignment="1">
      <alignment horizontal="center" vertical="center"/>
    </xf>
    <xf numFmtId="3" fontId="6" fillId="4" borderId="5" xfId="0" applyNumberFormat="1" applyFont="1" applyFill="1" applyBorder="1" applyAlignment="1">
      <alignment horizontal="center" vertical="center"/>
    </xf>
    <xf numFmtId="3" fontId="6" fillId="4" borderId="31" xfId="0" applyNumberFormat="1" applyFont="1" applyFill="1" applyBorder="1" applyAlignment="1">
      <alignment horizontal="center" vertical="center"/>
    </xf>
    <xf numFmtId="3" fontId="6" fillId="4" borderId="18" xfId="0" applyNumberFormat="1" applyFont="1" applyFill="1" applyBorder="1" applyAlignment="1">
      <alignment horizontal="center" vertical="center"/>
    </xf>
    <xf numFmtId="3" fontId="6" fillId="4" borderId="26" xfId="0" applyNumberFormat="1" applyFont="1" applyFill="1" applyBorder="1" applyAlignment="1">
      <alignment horizontal="center" vertical="center"/>
    </xf>
    <xf numFmtId="3" fontId="6" fillId="4" borderId="69" xfId="0" applyNumberFormat="1" applyFont="1" applyFill="1" applyBorder="1" applyAlignment="1">
      <alignment horizontal="center" vertical="center"/>
    </xf>
    <xf numFmtId="3" fontId="6" fillId="4" borderId="1" xfId="0" applyNumberFormat="1" applyFont="1" applyFill="1" applyBorder="1" applyAlignment="1">
      <alignment horizontal="center" vertical="center"/>
    </xf>
    <xf numFmtId="3" fontId="6" fillId="4" borderId="70" xfId="0" applyNumberFormat="1" applyFont="1" applyFill="1" applyBorder="1" applyAlignment="1">
      <alignment horizontal="center" vertical="center"/>
    </xf>
    <xf numFmtId="3" fontId="6" fillId="4" borderId="32" xfId="0" applyNumberFormat="1" applyFont="1" applyFill="1" applyBorder="1" applyAlignment="1">
      <alignment horizontal="center" vertical="center"/>
    </xf>
    <xf numFmtId="3" fontId="6" fillId="4" borderId="72" xfId="0" applyNumberFormat="1" applyFont="1" applyFill="1" applyBorder="1" applyAlignment="1">
      <alignment horizontal="center" vertical="center"/>
    </xf>
    <xf numFmtId="3" fontId="11" fillId="3" borderId="112" xfId="0" applyNumberFormat="1" applyFont="1" applyFill="1" applyBorder="1" applyAlignment="1">
      <alignment horizontal="center" vertical="center"/>
    </xf>
    <xf numFmtId="0" fontId="17" fillId="3" borderId="112" xfId="0" applyFont="1" applyFill="1" applyBorder="1"/>
    <xf numFmtId="179" fontId="20" fillId="3" borderId="415" xfId="0" applyNumberFormat="1" applyFont="1" applyFill="1" applyBorder="1" applyAlignment="1">
      <alignment horizontal="center" vertical="center"/>
    </xf>
    <xf numFmtId="179" fontId="20" fillId="57" borderId="416" xfId="0" applyNumberFormat="1" applyFont="1" applyFill="1" applyBorder="1" applyAlignment="1">
      <alignment horizontal="center" vertical="center"/>
    </xf>
    <xf numFmtId="179" fontId="6" fillId="3" borderId="0" xfId="0" applyNumberFormat="1" applyFont="1" applyFill="1" applyAlignment="1">
      <alignment horizontal="center" vertical="center"/>
    </xf>
    <xf numFmtId="179" fontId="6" fillId="57" borderId="417" xfId="0" applyNumberFormat="1" applyFont="1" applyFill="1" applyBorder="1" applyAlignment="1">
      <alignment horizontal="center" vertical="center"/>
    </xf>
    <xf numFmtId="179" fontId="6" fillId="57" borderId="16" xfId="0" applyNumberFormat="1" applyFont="1" applyFill="1" applyBorder="1" applyAlignment="1">
      <alignment horizontal="center" vertical="center"/>
    </xf>
    <xf numFmtId="179" fontId="6" fillId="3" borderId="286" xfId="0" applyNumberFormat="1" applyFont="1" applyFill="1" applyBorder="1" applyAlignment="1">
      <alignment horizontal="center" vertical="center"/>
    </xf>
    <xf numFmtId="179" fontId="6" fillId="57" borderId="290" xfId="0" applyNumberFormat="1" applyFont="1" applyFill="1" applyBorder="1" applyAlignment="1">
      <alignment horizontal="center" vertical="center"/>
    </xf>
    <xf numFmtId="179" fontId="6" fillId="57" borderId="418" xfId="0" applyNumberFormat="1" applyFont="1" applyFill="1" applyBorder="1" applyAlignment="1">
      <alignment horizontal="center" vertical="center"/>
    </xf>
    <xf numFmtId="0" fontId="6" fillId="48" borderId="77" xfId="0" applyFont="1" applyFill="1" applyBorder="1" applyAlignment="1">
      <alignment vertical="center" wrapText="1"/>
    </xf>
    <xf numFmtId="0" fontId="6" fillId="0" borderId="2" xfId="7" applyFont="1" applyBorder="1" applyAlignment="1">
      <alignment horizontal="center"/>
    </xf>
    <xf numFmtId="0" fontId="6" fillId="0" borderId="27" xfId="7" applyFont="1" applyBorder="1" applyAlignment="1">
      <alignment horizontal="center"/>
    </xf>
    <xf numFmtId="0" fontId="6" fillId="0" borderId="44" xfId="7" applyFont="1" applyBorder="1" applyAlignment="1">
      <alignment horizontal="center"/>
    </xf>
    <xf numFmtId="0" fontId="6" fillId="0" borderId="32" xfId="7" applyFont="1" applyBorder="1" applyAlignment="1">
      <alignment horizontal="center"/>
    </xf>
    <xf numFmtId="0" fontId="6" fillId="0" borderId="71" xfId="7" applyFont="1" applyBorder="1" applyAlignment="1">
      <alignment horizontal="center"/>
    </xf>
    <xf numFmtId="3" fontId="6" fillId="0" borderId="112" xfId="0" applyNumberFormat="1" applyFont="1" applyBorder="1" applyAlignment="1">
      <alignment horizontal="center"/>
    </xf>
    <xf numFmtId="3" fontId="6" fillId="0" borderId="114" xfId="0" applyNumberFormat="1" applyFont="1" applyBorder="1" applyAlignment="1">
      <alignment horizontal="center"/>
    </xf>
    <xf numFmtId="0" fontId="17" fillId="48" borderId="8" xfId="0" applyFont="1" applyFill="1" applyBorder="1" applyAlignment="1">
      <alignment horizontal="center" vertical="center"/>
    </xf>
    <xf numFmtId="169" fontId="6" fillId="0" borderId="17" xfId="0" applyNumberFormat="1" applyFont="1" applyBorder="1" applyAlignment="1">
      <alignment horizontal="center" vertical="center"/>
    </xf>
    <xf numFmtId="171" fontId="6" fillId="0" borderId="2" xfId="0" applyNumberFormat="1" applyFont="1" applyBorder="1" applyAlignment="1">
      <alignment horizontal="center" vertical="center"/>
    </xf>
    <xf numFmtId="171" fontId="6" fillId="0" borderId="71" xfId="0" applyNumberFormat="1" applyFont="1" applyBorder="1" applyAlignment="1">
      <alignment horizontal="center" vertical="center"/>
    </xf>
    <xf numFmtId="0" fontId="6" fillId="3" borderId="2" xfId="0" applyFont="1" applyFill="1" applyBorder="1" applyAlignment="1">
      <alignment horizontal="center" vertical="center" wrapText="1"/>
    </xf>
    <xf numFmtId="0" fontId="6" fillId="3" borderId="2" xfId="0" applyFont="1" applyFill="1" applyBorder="1" applyAlignment="1">
      <alignment horizontal="left" vertical="center" wrapText="1"/>
    </xf>
    <xf numFmtId="3" fontId="6" fillId="3" borderId="2" xfId="0" applyNumberFormat="1" applyFont="1" applyFill="1" applyBorder="1" applyAlignment="1">
      <alignment horizontal="center" vertical="center"/>
    </xf>
    <xf numFmtId="0" fontId="17" fillId="48" borderId="8" xfId="0" applyFont="1" applyFill="1" applyBorder="1" applyAlignment="1">
      <alignment horizontal="center"/>
    </xf>
    <xf numFmtId="171" fontId="6" fillId="3" borderId="2" xfId="0" applyNumberFormat="1" applyFont="1" applyFill="1" applyBorder="1" applyAlignment="1">
      <alignment horizontal="center" vertical="center"/>
    </xf>
    <xf numFmtId="173" fontId="6" fillId="0" borderId="17" xfId="0" applyNumberFormat="1" applyFont="1" applyBorder="1" applyAlignment="1">
      <alignment horizontal="center" vertical="center"/>
    </xf>
    <xf numFmtId="2" fontId="12" fillId="3" borderId="2" xfId="0" applyNumberFormat="1" applyFont="1" applyFill="1" applyBorder="1" applyAlignment="1">
      <alignment horizontal="center" vertical="center"/>
    </xf>
    <xf numFmtId="2" fontId="12" fillId="3" borderId="71" xfId="0" applyNumberFormat="1" applyFont="1" applyFill="1" applyBorder="1" applyAlignment="1">
      <alignment horizontal="center" vertical="center"/>
    </xf>
    <xf numFmtId="0" fontId="16" fillId="2" borderId="12" xfId="0" applyFont="1" applyFill="1" applyBorder="1" applyAlignment="1">
      <alignment horizontal="center" vertical="center" wrapText="1"/>
    </xf>
    <xf numFmtId="0" fontId="17" fillId="48" borderId="90" xfId="0" applyFont="1" applyFill="1" applyBorder="1" applyAlignment="1">
      <alignment horizontal="center" wrapText="1"/>
    </xf>
    <xf numFmtId="9" fontId="6" fillId="3" borderId="0" xfId="2" applyFont="1" applyFill="1" applyBorder="1" applyAlignment="1">
      <alignment horizontal="center" vertical="center"/>
    </xf>
    <xf numFmtId="9" fontId="6" fillId="3" borderId="90" xfId="2" applyFont="1" applyFill="1" applyBorder="1" applyAlignment="1">
      <alignment horizontal="center" vertical="center"/>
    </xf>
    <xf numFmtId="0" fontId="6" fillId="47" borderId="73" xfId="0" applyFont="1" applyFill="1" applyBorder="1" applyAlignment="1">
      <alignment horizontal="center"/>
    </xf>
    <xf numFmtId="0" fontId="6" fillId="47" borderId="80" xfId="0" applyFont="1" applyFill="1" applyBorder="1" applyAlignment="1">
      <alignment horizontal="center"/>
    </xf>
    <xf numFmtId="0" fontId="11" fillId="47" borderId="28" xfId="0" applyFont="1" applyFill="1" applyBorder="1" applyAlignment="1">
      <alignment horizontal="left" vertical="center" wrapText="1"/>
    </xf>
    <xf numFmtId="0" fontId="6" fillId="0" borderId="315" xfId="0" applyFont="1" applyBorder="1"/>
    <xf numFmtId="3" fontId="45" fillId="0" borderId="14" xfId="7" applyNumberFormat="1" applyFont="1" applyBorder="1" applyAlignment="1">
      <alignment horizontal="left" vertical="top" wrapText="1"/>
    </xf>
    <xf numFmtId="3" fontId="45" fillId="0" borderId="34" xfId="7" applyNumberFormat="1" applyFont="1" applyBorder="1" applyAlignment="1">
      <alignment horizontal="left" vertical="top" wrapText="1"/>
    </xf>
    <xf numFmtId="0" fontId="48" fillId="48" borderId="81" xfId="7" applyFont="1" applyFill="1" applyBorder="1" applyAlignment="1">
      <alignment horizontal="center" vertical="top"/>
    </xf>
    <xf numFmtId="0" fontId="7" fillId="47" borderId="249" xfId="7" applyFont="1" applyFill="1" applyBorder="1" applyAlignment="1">
      <alignment horizontal="center" vertical="top"/>
    </xf>
    <xf numFmtId="0" fontId="7" fillId="47" borderId="437" xfId="7" applyFont="1" applyFill="1" applyBorder="1" applyAlignment="1">
      <alignment horizontal="center" vertical="top"/>
    </xf>
    <xf numFmtId="175" fontId="6" fillId="3" borderId="310" xfId="1" applyNumberFormat="1" applyFont="1" applyFill="1" applyBorder="1" applyAlignment="1">
      <alignment horizontal="left" vertical="center" wrapText="1"/>
    </xf>
    <xf numFmtId="3" fontId="6" fillId="3" borderId="310" xfId="0" applyNumberFormat="1" applyFont="1" applyFill="1" applyBorder="1" applyAlignment="1">
      <alignment horizontal="left" vertical="center" wrapText="1"/>
    </xf>
    <xf numFmtId="0" fontId="6" fillId="49" borderId="31" xfId="0" applyFont="1" applyFill="1" applyBorder="1" applyAlignment="1">
      <alignment horizontal="center" vertical="center" wrapText="1"/>
    </xf>
    <xf numFmtId="0" fontId="21" fillId="50" borderId="382" xfId="0" applyFont="1" applyFill="1" applyBorder="1" applyAlignment="1">
      <alignment wrapText="1"/>
    </xf>
    <xf numFmtId="0" fontId="21" fillId="0" borderId="17" xfId="0" applyFont="1" applyBorder="1"/>
    <xf numFmtId="0" fontId="6" fillId="3" borderId="438" xfId="0" applyFont="1" applyFill="1" applyBorder="1" applyAlignment="1">
      <alignment horizontal="left" vertical="center" wrapText="1"/>
    </xf>
    <xf numFmtId="0" fontId="6" fillId="3" borderId="323" xfId="0" applyFont="1" applyFill="1" applyBorder="1" applyAlignment="1">
      <alignment horizontal="left" vertical="center" wrapText="1"/>
    </xf>
    <xf numFmtId="0" fontId="6" fillId="3" borderId="221" xfId="0" applyFont="1" applyFill="1" applyBorder="1" applyAlignment="1">
      <alignment horizontal="left" vertical="center" wrapText="1"/>
    </xf>
    <xf numFmtId="0" fontId="12" fillId="0" borderId="439" xfId="0" applyFont="1" applyBorder="1" applyAlignment="1">
      <alignment horizontal="left" vertical="center" wrapText="1"/>
    </xf>
    <xf numFmtId="0" fontId="12" fillId="0" borderId="440" xfId="0" applyFont="1" applyBorder="1" applyAlignment="1">
      <alignment horizontal="left" vertical="center" wrapText="1"/>
    </xf>
    <xf numFmtId="0" fontId="12" fillId="0" borderId="326" xfId="0" applyFont="1" applyBorder="1" applyAlignment="1">
      <alignment horizontal="left" vertical="center" wrapText="1"/>
    </xf>
    <xf numFmtId="0" fontId="70" fillId="0" borderId="326" xfId="0" applyFont="1" applyBorder="1" applyAlignment="1">
      <alignment wrapText="1"/>
    </xf>
    <xf numFmtId="0" fontId="17" fillId="47" borderId="79" xfId="0" applyFont="1" applyFill="1" applyBorder="1" applyAlignment="1">
      <alignment horizontal="center" vertical="center"/>
    </xf>
    <xf numFmtId="0" fontId="40" fillId="48" borderId="36" xfId="0" applyFont="1" applyFill="1" applyBorder="1" applyAlignment="1">
      <alignment horizontal="center" vertical="center"/>
    </xf>
    <xf numFmtId="0" fontId="6" fillId="2" borderId="39" xfId="0" applyFont="1" applyFill="1" applyBorder="1" applyAlignment="1">
      <alignment horizontal="left" vertical="center" wrapText="1"/>
    </xf>
    <xf numFmtId="0" fontId="6" fillId="2" borderId="357" xfId="0" applyFont="1" applyFill="1" applyBorder="1" applyAlignment="1">
      <alignment horizontal="left" vertical="center"/>
    </xf>
    <xf numFmtId="0" fontId="6" fillId="2" borderId="337" xfId="0" applyFont="1" applyFill="1" applyBorder="1" applyAlignment="1">
      <alignment horizontal="left" vertical="center"/>
    </xf>
    <xf numFmtId="0" fontId="6" fillId="2" borderId="39" xfId="0" applyFont="1" applyFill="1" applyBorder="1" applyAlignment="1">
      <alignment horizontal="left" vertical="center"/>
    </xf>
    <xf numFmtId="0" fontId="6" fillId="2" borderId="298" xfId="0" applyFont="1" applyFill="1" applyBorder="1" applyAlignment="1">
      <alignment horizontal="left" vertical="center"/>
    </xf>
    <xf numFmtId="0" fontId="6" fillId="48" borderId="81" xfId="0" applyFont="1" applyFill="1" applyBorder="1" applyAlignment="1">
      <alignment horizontal="center"/>
    </xf>
    <xf numFmtId="0" fontId="6" fillId="0" borderId="307" xfId="0" applyFont="1" applyBorder="1" applyAlignment="1">
      <alignment horizontal="center" vertical="center"/>
    </xf>
    <xf numFmtId="3" fontId="6" fillId="3" borderId="2" xfId="4" applyNumberFormat="1" applyFont="1" applyFill="1" applyBorder="1" applyAlignment="1">
      <alignment horizontal="center" vertical="center"/>
    </xf>
    <xf numFmtId="3" fontId="73" fillId="3" borderId="71" xfId="0" applyNumberFormat="1" applyFont="1" applyFill="1" applyBorder="1" applyAlignment="1">
      <alignment horizontal="center" vertical="center"/>
    </xf>
    <xf numFmtId="3" fontId="73" fillId="3" borderId="220" xfId="0" applyNumberFormat="1" applyFont="1" applyFill="1" applyBorder="1" applyAlignment="1">
      <alignment horizontal="center" vertical="center"/>
    </xf>
    <xf numFmtId="3" fontId="6" fillId="3" borderId="315" xfId="4" applyNumberFormat="1" applyFont="1" applyFill="1" applyBorder="1" applyAlignment="1">
      <alignment horizontal="center" vertical="center"/>
    </xf>
    <xf numFmtId="9" fontId="6" fillId="0" borderId="2" xfId="0" applyNumberFormat="1" applyFont="1" applyBorder="1" applyAlignment="1">
      <alignment horizontal="center" vertical="center"/>
    </xf>
    <xf numFmtId="0" fontId="6" fillId="3" borderId="17" xfId="0" applyFont="1" applyFill="1" applyBorder="1" applyAlignment="1">
      <alignment horizontal="center" vertical="center"/>
    </xf>
    <xf numFmtId="1" fontId="21" fillId="46" borderId="419" xfId="0" applyNumberFormat="1" applyFont="1" applyFill="1" applyBorder="1" applyAlignment="1">
      <alignment horizontal="center" vertical="center" wrapText="1"/>
    </xf>
    <xf numFmtId="1" fontId="21" fillId="46" borderId="443" xfId="0" applyNumberFormat="1" applyFont="1" applyFill="1" applyBorder="1" applyAlignment="1">
      <alignment horizontal="center" vertical="center" wrapText="1"/>
    </xf>
    <xf numFmtId="0" fontId="73" fillId="46" borderId="34" xfId="0" applyFont="1" applyFill="1" applyBorder="1" applyAlignment="1">
      <alignment horizontal="left" wrapText="1"/>
    </xf>
    <xf numFmtId="169" fontId="21" fillId="0" borderId="11" xfId="0" applyNumberFormat="1" applyFont="1" applyBorder="1" applyAlignment="1">
      <alignment horizontal="center" vertical="center" wrapText="1"/>
    </xf>
    <xf numFmtId="171" fontId="73" fillId="46" borderId="69" xfId="0" applyNumberFormat="1" applyFont="1" applyFill="1" applyBorder="1" applyAlignment="1">
      <alignment horizontal="center" vertical="center"/>
    </xf>
    <xf numFmtId="0" fontId="6" fillId="3" borderId="336" xfId="1" applyNumberFormat="1" applyFont="1" applyFill="1" applyBorder="1" applyAlignment="1">
      <alignment horizontal="center" vertical="center"/>
    </xf>
    <xf numFmtId="0" fontId="6" fillId="3" borderId="444" xfId="1" applyNumberFormat="1" applyFont="1" applyFill="1" applyBorder="1" applyAlignment="1">
      <alignment horizontal="center" vertical="center"/>
    </xf>
    <xf numFmtId="0" fontId="6" fillId="46" borderId="430" xfId="0" applyFont="1" applyFill="1" applyBorder="1" applyAlignment="1">
      <alignment horizontal="center" vertical="center"/>
    </xf>
    <xf numFmtId="0" fontId="6" fillId="46" borderId="445" xfId="0" applyFont="1" applyFill="1" applyBorder="1" applyAlignment="1">
      <alignment horizontal="center" vertical="center"/>
    </xf>
    <xf numFmtId="0" fontId="6" fillId="46" borderId="112" xfId="0" applyFont="1" applyFill="1" applyBorder="1" applyAlignment="1">
      <alignment horizontal="center" vertical="center"/>
    </xf>
    <xf numFmtId="0" fontId="6" fillId="46" borderId="360" xfId="0" applyFont="1" applyFill="1" applyBorder="1" applyAlignment="1">
      <alignment horizontal="center" vertical="center"/>
    </xf>
    <xf numFmtId="0" fontId="6" fillId="46" borderId="446" xfId="0" applyFont="1" applyFill="1" applyBorder="1" applyAlignment="1">
      <alignment horizontal="center" vertical="center"/>
    </xf>
    <xf numFmtId="0" fontId="6" fillId="46" borderId="343" xfId="0" applyFont="1" applyFill="1" applyBorder="1" applyAlignment="1">
      <alignment horizontal="center" vertical="center"/>
    </xf>
    <xf numFmtId="0" fontId="6" fillId="46" borderId="447" xfId="0" applyFont="1" applyFill="1" applyBorder="1" applyAlignment="1">
      <alignment horizontal="center" vertical="center"/>
    </xf>
    <xf numFmtId="0" fontId="6" fillId="3" borderId="249" xfId="1" applyNumberFormat="1" applyFont="1" applyFill="1" applyBorder="1" applyAlignment="1">
      <alignment horizontal="center" vertical="center"/>
    </xf>
    <xf numFmtId="0" fontId="6" fillId="0" borderId="448" xfId="1" applyNumberFormat="1" applyFont="1" applyFill="1" applyBorder="1" applyAlignment="1">
      <alignment horizontal="center" vertical="center"/>
    </xf>
    <xf numFmtId="0" fontId="6" fillId="46" borderId="221" xfId="0" applyFont="1" applyFill="1" applyBorder="1" applyAlignment="1">
      <alignment horizontal="center" vertical="center"/>
    </xf>
    <xf numFmtId="0" fontId="6" fillId="0" borderId="221" xfId="1" applyNumberFormat="1" applyFont="1" applyFill="1" applyBorder="1" applyAlignment="1">
      <alignment horizontal="center" vertical="center"/>
    </xf>
    <xf numFmtId="9" fontId="6" fillId="3" borderId="36" xfId="0" applyNumberFormat="1" applyFont="1" applyFill="1" applyBorder="1" applyAlignment="1">
      <alignment horizontal="center" vertical="center" wrapText="1"/>
    </xf>
    <xf numFmtId="9" fontId="6" fillId="3" borderId="0" xfId="0" applyNumberFormat="1" applyFont="1" applyFill="1" applyAlignment="1">
      <alignment horizontal="center" vertical="center" wrapText="1"/>
    </xf>
    <xf numFmtId="0" fontId="6" fillId="0" borderId="5" xfId="0" applyFont="1" applyBorder="1"/>
    <xf numFmtId="0" fontId="6" fillId="0" borderId="32" xfId="0" applyFont="1" applyBorder="1"/>
    <xf numFmtId="0" fontId="6" fillId="0" borderId="71" xfId="0" applyFont="1" applyBorder="1"/>
    <xf numFmtId="0" fontId="6" fillId="0" borderId="38" xfId="0" applyFont="1" applyBorder="1"/>
    <xf numFmtId="0" fontId="6" fillId="0" borderId="8" xfId="0" applyFont="1" applyBorder="1"/>
    <xf numFmtId="0" fontId="6" fillId="0" borderId="80" xfId="0" applyFont="1" applyBorder="1"/>
    <xf numFmtId="0" fontId="6" fillId="47" borderId="112" xfId="0" applyFont="1" applyFill="1" applyBorder="1" applyAlignment="1">
      <alignment horizontal="left" vertical="center" wrapText="1"/>
    </xf>
    <xf numFmtId="0" fontId="6" fillId="47" borderId="149" xfId="0" applyFont="1" applyFill="1" applyBorder="1" applyAlignment="1">
      <alignment horizontal="left" vertical="center" wrapText="1"/>
    </xf>
    <xf numFmtId="0" fontId="6" fillId="47" borderId="141" xfId="0" applyFont="1" applyFill="1" applyBorder="1" applyAlignment="1">
      <alignment horizontal="left" vertical="center" wrapText="1"/>
    </xf>
    <xf numFmtId="3" fontId="6" fillId="0" borderId="149" xfId="0" applyNumberFormat="1" applyFont="1" applyBorder="1" applyAlignment="1">
      <alignment horizontal="center" vertical="center"/>
    </xf>
    <xf numFmtId="3" fontId="6" fillId="0" borderId="141" xfId="0" applyNumberFormat="1" applyFont="1" applyBorder="1" applyAlignment="1">
      <alignment horizontal="center" vertical="center"/>
    </xf>
    <xf numFmtId="171" fontId="6" fillId="3" borderId="141" xfId="2" applyNumberFormat="1" applyFont="1" applyFill="1" applyBorder="1" applyAlignment="1">
      <alignment horizontal="center" vertical="center"/>
    </xf>
    <xf numFmtId="171" fontId="6" fillId="3" borderId="115" xfId="2" applyNumberFormat="1" applyFont="1" applyFill="1" applyBorder="1" applyAlignment="1">
      <alignment horizontal="center" vertical="center"/>
    </xf>
    <xf numFmtId="3" fontId="6" fillId="0" borderId="140" xfId="0" applyNumberFormat="1" applyFont="1" applyBorder="1" applyAlignment="1">
      <alignment horizontal="center" vertical="center"/>
    </xf>
    <xf numFmtId="3" fontId="73" fillId="46" borderId="149" xfId="0" applyNumberFormat="1" applyFont="1" applyFill="1" applyBorder="1" applyAlignment="1">
      <alignment horizontal="center" vertical="center"/>
    </xf>
    <xf numFmtId="3" fontId="73" fillId="46" borderId="141" xfId="0" applyNumberFormat="1" applyFont="1" applyFill="1" applyBorder="1" applyAlignment="1">
      <alignment horizontal="center" vertical="center"/>
    </xf>
    <xf numFmtId="171" fontId="73" fillId="46" borderId="141" xfId="0" applyNumberFormat="1" applyFont="1" applyFill="1" applyBorder="1" applyAlignment="1">
      <alignment horizontal="center" vertical="center"/>
    </xf>
    <xf numFmtId="171" fontId="6" fillId="3" borderId="74" xfId="2" applyNumberFormat="1" applyFont="1" applyFill="1" applyBorder="1" applyAlignment="1">
      <alignment horizontal="center" vertical="center"/>
    </xf>
    <xf numFmtId="171" fontId="6" fillId="3" borderId="72" xfId="2" applyNumberFormat="1" applyFont="1" applyFill="1" applyBorder="1" applyAlignment="1">
      <alignment horizontal="center" vertical="center"/>
    </xf>
    <xf numFmtId="3" fontId="73" fillId="46" borderId="21" xfId="0" applyNumberFormat="1" applyFont="1" applyFill="1" applyBorder="1" applyAlignment="1">
      <alignment horizontal="center" vertical="center"/>
    </xf>
    <xf numFmtId="0" fontId="6" fillId="0" borderId="110" xfId="0" applyFont="1" applyBorder="1" applyAlignment="1">
      <alignment vertical="top" wrapText="1"/>
    </xf>
    <xf numFmtId="0" fontId="6" fillId="0" borderId="117" xfId="0" applyFont="1" applyBorder="1" applyAlignment="1">
      <alignment vertical="top" wrapText="1"/>
    </xf>
    <xf numFmtId="0" fontId="10" fillId="0" borderId="0" xfId="0" applyFont="1" applyAlignment="1">
      <alignment horizontal="center" vertical="center" textRotation="90"/>
    </xf>
    <xf numFmtId="171" fontId="73" fillId="46" borderId="176" xfId="0" applyNumberFormat="1" applyFont="1" applyFill="1" applyBorder="1" applyAlignment="1">
      <alignment horizontal="center" vertical="center"/>
    </xf>
    <xf numFmtId="3" fontId="6" fillId="0" borderId="21" xfId="0" applyNumberFormat="1" applyFont="1" applyBorder="1" applyAlignment="1">
      <alignment horizontal="center" vertical="center"/>
    </xf>
    <xf numFmtId="3" fontId="6" fillId="0" borderId="69" xfId="0" applyNumberFormat="1" applyFont="1" applyBorder="1" applyAlignment="1">
      <alignment horizontal="center" vertical="center"/>
    </xf>
    <xf numFmtId="171" fontId="6" fillId="0" borderId="74" xfId="2" applyNumberFormat="1" applyFont="1" applyFill="1" applyBorder="1" applyAlignment="1">
      <alignment horizontal="center" vertical="center"/>
    </xf>
    <xf numFmtId="171" fontId="6" fillId="0" borderId="72" xfId="2" applyNumberFormat="1" applyFont="1" applyFill="1" applyBorder="1" applyAlignment="1">
      <alignment horizontal="center" vertical="center"/>
    </xf>
    <xf numFmtId="3" fontId="73" fillId="46" borderId="76" xfId="0" applyNumberFormat="1" applyFont="1" applyFill="1" applyBorder="1" applyAlignment="1">
      <alignment horizontal="center" vertical="center"/>
    </xf>
    <xf numFmtId="171" fontId="73" fillId="46" borderId="74" xfId="0" applyNumberFormat="1" applyFont="1" applyFill="1" applyBorder="1" applyAlignment="1">
      <alignment horizontal="center" vertical="center"/>
    </xf>
    <xf numFmtId="171" fontId="6" fillId="0" borderId="69" xfId="2" applyNumberFormat="1" applyFont="1" applyFill="1" applyBorder="1" applyAlignment="1">
      <alignment horizontal="center" vertical="center"/>
    </xf>
    <xf numFmtId="171" fontId="6" fillId="0" borderId="112" xfId="2" applyNumberFormat="1" applyFont="1" applyFill="1" applyBorder="1" applyAlignment="1">
      <alignment horizontal="center" vertical="center"/>
    </xf>
    <xf numFmtId="0" fontId="17" fillId="48" borderId="31" xfId="0" applyFont="1" applyFill="1" applyBorder="1" applyAlignment="1">
      <alignment horizontal="center" wrapText="1"/>
    </xf>
    <xf numFmtId="0" fontId="17" fillId="48" borderId="117" xfId="0" applyFont="1" applyFill="1" applyBorder="1" applyAlignment="1">
      <alignment horizontal="center" wrapText="1"/>
    </xf>
    <xf numFmtId="171" fontId="6" fillId="0" borderId="141" xfId="2" applyNumberFormat="1" applyFont="1" applyFill="1" applyBorder="1" applyAlignment="1">
      <alignment horizontal="center" vertical="center"/>
    </xf>
    <xf numFmtId="171" fontId="6" fillId="0" borderId="116" xfId="2" applyNumberFormat="1" applyFont="1" applyFill="1" applyBorder="1" applyAlignment="1">
      <alignment horizontal="center" vertical="center"/>
    </xf>
    <xf numFmtId="171" fontId="6" fillId="0" borderId="139" xfId="2" applyNumberFormat="1" applyFont="1" applyFill="1" applyBorder="1" applyAlignment="1">
      <alignment horizontal="center" vertical="center"/>
    </xf>
    <xf numFmtId="3" fontId="73" fillId="46" borderId="140" xfId="0" applyNumberFormat="1" applyFont="1" applyFill="1" applyBorder="1" applyAlignment="1">
      <alignment horizontal="center" vertical="center"/>
    </xf>
    <xf numFmtId="171" fontId="6" fillId="3" borderId="27" xfId="0" applyNumberFormat="1" applyFont="1" applyFill="1" applyBorder="1" applyAlignment="1">
      <alignment horizontal="center" vertical="center"/>
    </xf>
    <xf numFmtId="171" fontId="11" fillId="3" borderId="26" xfId="0" applyNumberFormat="1" applyFont="1" applyFill="1" applyBorder="1" applyAlignment="1">
      <alignment horizontal="center" vertical="center"/>
    </xf>
    <xf numFmtId="171" fontId="11" fillId="0" borderId="26" xfId="0" applyNumberFormat="1" applyFont="1" applyBorder="1" applyAlignment="1">
      <alignment horizontal="center" vertical="center"/>
    </xf>
    <xf numFmtId="173" fontId="11" fillId="0" borderId="1" xfId="0" applyNumberFormat="1" applyFont="1" applyBorder="1" applyAlignment="1">
      <alignment horizontal="center"/>
    </xf>
    <xf numFmtId="9" fontId="73" fillId="46" borderId="8" xfId="0" applyNumberFormat="1" applyFont="1" applyFill="1" applyBorder="1" applyAlignment="1">
      <alignment horizontal="center" vertical="center"/>
    </xf>
    <xf numFmtId="173" fontId="73" fillId="46" borderId="27" xfId="0" applyNumberFormat="1" applyFont="1" applyFill="1" applyBorder="1" applyAlignment="1">
      <alignment horizontal="center" vertical="center"/>
    </xf>
    <xf numFmtId="0" fontId="21" fillId="0" borderId="32" xfId="0" applyFont="1" applyBorder="1" applyAlignment="1">
      <alignment horizontal="center"/>
    </xf>
    <xf numFmtId="173" fontId="6" fillId="0" borderId="325" xfId="0" applyNumberFormat="1" applyFont="1" applyBorder="1" applyAlignment="1">
      <alignment horizontal="center" vertical="center"/>
    </xf>
    <xf numFmtId="173" fontId="6" fillId="0" borderId="13" xfId="0" applyNumberFormat="1" applyFont="1" applyBorder="1" applyAlignment="1">
      <alignment horizontal="center" vertical="center"/>
    </xf>
    <xf numFmtId="0" fontId="6" fillId="0" borderId="17" xfId="0" applyFont="1" applyBorder="1" applyAlignment="1">
      <alignment horizontal="center" vertical="center"/>
    </xf>
    <xf numFmtId="0" fontId="21" fillId="0" borderId="17" xfId="0" applyFont="1" applyBorder="1" applyAlignment="1">
      <alignment horizontal="center" vertical="center"/>
    </xf>
    <xf numFmtId="171" fontId="21" fillId="0" borderId="17" xfId="0" applyNumberFormat="1" applyFont="1" applyBorder="1" applyAlignment="1">
      <alignment horizontal="center" vertical="center"/>
    </xf>
    <xf numFmtId="0" fontId="6" fillId="48" borderId="117" xfId="0" applyFont="1" applyFill="1" applyBorder="1"/>
    <xf numFmtId="0" fontId="6" fillId="48" borderId="377" xfId="0" applyFont="1" applyFill="1" applyBorder="1"/>
    <xf numFmtId="0" fontId="35" fillId="0" borderId="0" xfId="0" applyFont="1" applyAlignment="1">
      <alignment vertical="center" wrapText="1"/>
    </xf>
    <xf numFmtId="0" fontId="40" fillId="48" borderId="29" xfId="0" applyFont="1" applyFill="1" applyBorder="1" applyAlignment="1">
      <alignment horizontal="center" vertical="center" textRotation="90"/>
    </xf>
    <xf numFmtId="0" fontId="40" fillId="48" borderId="0" xfId="0" applyFont="1" applyFill="1" applyAlignment="1">
      <alignment horizontal="center" vertical="center" textRotation="90"/>
    </xf>
    <xf numFmtId="0" fontId="40" fillId="48" borderId="58" xfId="0" applyFont="1" applyFill="1" applyBorder="1" applyAlignment="1">
      <alignment horizontal="center" vertical="center" textRotation="90"/>
    </xf>
    <xf numFmtId="3" fontId="6" fillId="0" borderId="427" xfId="0" applyNumberFormat="1" applyFont="1" applyBorder="1" applyAlignment="1">
      <alignment vertical="center" wrapText="1"/>
    </xf>
    <xf numFmtId="3" fontId="6" fillId="0" borderId="428" xfId="0" applyNumberFormat="1" applyFont="1" applyBorder="1" applyAlignment="1">
      <alignment vertical="center" wrapText="1"/>
    </xf>
    <xf numFmtId="3" fontId="6" fillId="0" borderId="429" xfId="0" applyNumberFormat="1" applyFont="1" applyBorder="1" applyAlignment="1">
      <alignment vertical="center" wrapText="1"/>
    </xf>
    <xf numFmtId="3" fontId="73" fillId="3" borderId="28" xfId="1" applyNumberFormat="1" applyFont="1" applyFill="1" applyBorder="1" applyAlignment="1"/>
    <xf numFmtId="0" fontId="73" fillId="3" borderId="27" xfId="0" applyFont="1" applyFill="1" applyBorder="1"/>
    <xf numFmtId="0" fontId="73" fillId="3" borderId="44" xfId="0" applyFont="1" applyFill="1" applyBorder="1"/>
    <xf numFmtId="0" fontId="11" fillId="0" borderId="11" xfId="0" applyFont="1" applyBorder="1" applyAlignment="1">
      <alignment wrapText="1"/>
    </xf>
    <xf numFmtId="0" fontId="6" fillId="0" borderId="70" xfId="0" applyFont="1" applyBorder="1" applyAlignment="1">
      <alignment wrapText="1"/>
    </xf>
    <xf numFmtId="0" fontId="11" fillId="0" borderId="4" xfId="0" applyFont="1" applyBorder="1" applyAlignment="1">
      <alignment wrapText="1"/>
    </xf>
    <xf numFmtId="3" fontId="6" fillId="0" borderId="77" xfId="0" applyNumberFormat="1" applyFont="1" applyBorder="1" applyAlignment="1">
      <alignment vertical="center" wrapText="1"/>
    </xf>
    <xf numFmtId="3" fontId="6" fillId="0" borderId="29" xfId="0" applyNumberFormat="1" applyFont="1" applyBorder="1" applyAlignment="1">
      <alignment vertical="center" wrapText="1"/>
    </xf>
    <xf numFmtId="3" fontId="6" fillId="0" borderId="31" xfId="0" applyNumberFormat="1" applyFont="1" applyBorder="1" applyAlignment="1">
      <alignment vertical="center" wrapText="1"/>
    </xf>
    <xf numFmtId="3" fontId="21" fillId="0" borderId="431" xfId="0" applyNumberFormat="1" applyFont="1" applyBorder="1" applyAlignment="1">
      <alignment vertical="center" wrapText="1"/>
    </xf>
    <xf numFmtId="3" fontId="21" fillId="0" borderId="432" xfId="0" applyNumberFormat="1" applyFont="1" applyBorder="1" applyAlignment="1">
      <alignment vertical="center" wrapText="1"/>
    </xf>
    <xf numFmtId="3" fontId="21" fillId="0" borderId="433" xfId="0" applyNumberFormat="1" applyFont="1" applyBorder="1" applyAlignment="1">
      <alignment vertical="center" wrapText="1"/>
    </xf>
    <xf numFmtId="0" fontId="0" fillId="0" borderId="13" xfId="0" applyBorder="1"/>
    <xf numFmtId="0" fontId="6" fillId="0" borderId="450" xfId="0" applyFont="1" applyBorder="1" applyAlignment="1">
      <alignment horizontal="center" vertical="center"/>
    </xf>
    <xf numFmtId="0" fontId="6" fillId="48" borderId="139" xfId="0" applyFont="1" applyFill="1" applyBorder="1" applyAlignment="1">
      <alignment vertical="center" wrapText="1"/>
    </xf>
    <xf numFmtId="1" fontId="11" fillId="0" borderId="26" xfId="0" applyNumberFormat="1" applyFont="1" applyBorder="1" applyAlignment="1">
      <alignment horizontal="center" vertical="center" wrapText="1"/>
    </xf>
    <xf numFmtId="1" fontId="11" fillId="0" borderId="1" xfId="0" applyNumberFormat="1" applyFont="1" applyBorder="1" applyAlignment="1">
      <alignment horizontal="center" vertical="center" wrapText="1"/>
    </xf>
    <xf numFmtId="1" fontId="75" fillId="0" borderId="26" xfId="0" applyNumberFormat="1" applyFont="1" applyBorder="1" applyAlignment="1">
      <alignment horizontal="center" vertical="center" wrapText="1"/>
    </xf>
    <xf numFmtId="1" fontId="75" fillId="0" borderId="8" xfId="0" applyNumberFormat="1" applyFont="1" applyBorder="1" applyAlignment="1">
      <alignment horizontal="center" vertical="center" wrapText="1"/>
    </xf>
    <xf numFmtId="3" fontId="6" fillId="3" borderId="414" xfId="4" applyNumberFormat="1" applyFont="1" applyFill="1" applyBorder="1" applyAlignment="1">
      <alignment horizontal="center" vertical="center"/>
    </xf>
    <xf numFmtId="0" fontId="0" fillId="0" borderId="1" xfId="0" applyBorder="1"/>
    <xf numFmtId="0" fontId="0" fillId="0" borderId="1" xfId="0" applyBorder="1" applyAlignment="1">
      <alignment wrapText="1"/>
    </xf>
    <xf numFmtId="3" fontId="6" fillId="3" borderId="34" xfId="0" applyNumberFormat="1" applyFont="1" applyFill="1" applyBorder="1" applyAlignment="1">
      <alignment horizontal="left" vertical="center" wrapText="1"/>
    </xf>
    <xf numFmtId="3" fontId="6" fillId="3" borderId="320" xfId="0" applyNumberFormat="1" applyFont="1" applyFill="1" applyBorder="1" applyAlignment="1">
      <alignment horizontal="left" vertical="center" wrapText="1"/>
    </xf>
    <xf numFmtId="175" fontId="6" fillId="3" borderId="1" xfId="1" applyNumberFormat="1" applyFont="1" applyFill="1" applyBorder="1" applyAlignment="1">
      <alignment horizontal="left" vertical="center" wrapText="1"/>
    </xf>
    <xf numFmtId="3" fontId="6" fillId="3" borderId="72" xfId="0" applyNumberFormat="1" applyFont="1" applyFill="1" applyBorder="1" applyAlignment="1">
      <alignment horizontal="left" vertical="center" wrapText="1"/>
    </xf>
    <xf numFmtId="173" fontId="90" fillId="46" borderId="18" xfId="0" applyNumberFormat="1" applyFont="1" applyFill="1" applyBorder="1" applyAlignment="1">
      <alignment horizontal="center" vertical="center" wrapText="1"/>
    </xf>
    <xf numFmtId="173" fontId="90" fillId="46" borderId="38" xfId="0" applyNumberFormat="1" applyFont="1" applyFill="1" applyBorder="1" applyAlignment="1">
      <alignment horizontal="center" vertical="center" wrapText="1"/>
    </xf>
    <xf numFmtId="173" fontId="90" fillId="46" borderId="34" xfId="0" applyNumberFormat="1" applyFont="1" applyFill="1" applyBorder="1" applyAlignment="1">
      <alignment horizontal="center" vertical="center" wrapText="1"/>
    </xf>
    <xf numFmtId="0" fontId="6" fillId="0" borderId="324" xfId="0" applyFont="1" applyBorder="1"/>
    <xf numFmtId="0" fontId="6" fillId="0" borderId="319" xfId="0" applyFont="1" applyBorder="1"/>
    <xf numFmtId="0" fontId="88" fillId="3" borderId="310" xfId="0" applyFont="1" applyFill="1" applyBorder="1" applyAlignment="1">
      <alignment horizontal="center" vertical="center" wrapText="1"/>
    </xf>
    <xf numFmtId="0" fontId="88" fillId="3" borderId="310" xfId="0" applyFont="1" applyFill="1" applyBorder="1" applyAlignment="1">
      <alignment horizontal="left" vertical="center" wrapText="1"/>
    </xf>
    <xf numFmtId="170" fontId="94" fillId="3" borderId="1" xfId="0" applyNumberFormat="1" applyFont="1" applyFill="1" applyBorder="1" applyAlignment="1">
      <alignment horizontal="center" vertical="center"/>
    </xf>
    <xf numFmtId="174" fontId="95" fillId="0" borderId="26" xfId="0" applyNumberFormat="1" applyFont="1" applyBorder="1"/>
    <xf numFmtId="174" fontId="95" fillId="0" borderId="6" xfId="0" applyNumberFormat="1" applyFont="1" applyBorder="1"/>
    <xf numFmtId="173" fontId="90" fillId="46" borderId="34" xfId="0" applyNumberFormat="1" applyFont="1" applyFill="1" applyBorder="1" applyAlignment="1">
      <alignment horizontal="center" vertical="center"/>
    </xf>
    <xf numFmtId="0" fontId="6" fillId="0" borderId="363" xfId="0" applyFont="1" applyBorder="1" applyAlignment="1">
      <alignment horizontal="center" vertical="center"/>
    </xf>
    <xf numFmtId="0" fontId="6" fillId="0" borderId="452" xfId="0" applyFont="1" applyBorder="1" applyAlignment="1">
      <alignment horizontal="center" vertical="center"/>
    </xf>
    <xf numFmtId="0" fontId="6" fillId="0" borderId="453" xfId="0" applyFont="1" applyBorder="1" applyAlignment="1">
      <alignment horizontal="center" vertical="center"/>
    </xf>
    <xf numFmtId="169" fontId="21" fillId="3" borderId="26" xfId="0" applyNumberFormat="1" applyFont="1" applyFill="1" applyBorder="1" applyAlignment="1">
      <alignment horizontal="center" vertical="center" wrapText="1"/>
    </xf>
    <xf numFmtId="169" fontId="21" fillId="3" borderId="1" xfId="0" applyNumberFormat="1" applyFont="1" applyFill="1" applyBorder="1" applyAlignment="1">
      <alignment horizontal="center" vertical="center" wrapText="1"/>
    </xf>
    <xf numFmtId="169" fontId="21" fillId="3" borderId="8" xfId="0" applyNumberFormat="1" applyFont="1" applyFill="1" applyBorder="1" applyAlignment="1">
      <alignment horizontal="center" vertical="center" wrapText="1"/>
    </xf>
    <xf numFmtId="0" fontId="11" fillId="48" borderId="142" xfId="0" applyFont="1" applyFill="1" applyBorder="1" applyAlignment="1">
      <alignment horizontal="center" vertical="center"/>
    </xf>
    <xf numFmtId="169" fontId="21" fillId="3" borderId="40" xfId="0" applyNumberFormat="1" applyFont="1" applyFill="1" applyBorder="1" applyAlignment="1">
      <alignment horizontal="center" vertical="center" wrapText="1"/>
    </xf>
    <xf numFmtId="169" fontId="21" fillId="3" borderId="78" xfId="0" applyNumberFormat="1" applyFont="1" applyFill="1" applyBorder="1" applyAlignment="1">
      <alignment horizontal="center" vertical="center" wrapText="1"/>
    </xf>
    <xf numFmtId="169" fontId="21" fillId="3" borderId="80" xfId="0" applyNumberFormat="1" applyFont="1" applyFill="1" applyBorder="1" applyAlignment="1">
      <alignment horizontal="center" vertical="center" wrapText="1"/>
    </xf>
    <xf numFmtId="0" fontId="6" fillId="3" borderId="371" xfId="0" applyFont="1" applyFill="1" applyBorder="1" applyAlignment="1">
      <alignment horizontal="center" vertical="center"/>
    </xf>
    <xf numFmtId="0" fontId="6" fillId="3" borderId="380" xfId="0" applyFont="1" applyFill="1" applyBorder="1" applyAlignment="1">
      <alignment horizontal="center" vertical="center"/>
    </xf>
    <xf numFmtId="0" fontId="6" fillId="3" borderId="455" xfId="0" applyFont="1" applyFill="1" applyBorder="1" applyAlignment="1">
      <alignment horizontal="center" vertical="center"/>
    </xf>
    <xf numFmtId="0" fontId="6" fillId="3" borderId="325" xfId="0" applyFont="1" applyFill="1" applyBorder="1" applyAlignment="1">
      <alignment horizontal="center" vertical="center"/>
    </xf>
    <xf numFmtId="0" fontId="6" fillId="3" borderId="242" xfId="0" applyFont="1" applyFill="1" applyBorder="1" applyAlignment="1">
      <alignment horizontal="center" vertical="center"/>
    </xf>
    <xf numFmtId="0" fontId="6" fillId="3" borderId="307" xfId="0" applyFont="1" applyFill="1" applyBorder="1" applyAlignment="1">
      <alignment horizontal="center" vertical="center"/>
    </xf>
    <xf numFmtId="0" fontId="21" fillId="48" borderId="140" xfId="0" applyFont="1" applyFill="1" applyBorder="1" applyAlignment="1">
      <alignment horizontal="left" vertical="center" wrapText="1"/>
    </xf>
    <xf numFmtId="0" fontId="21" fillId="48" borderId="141" xfId="0" applyFont="1" applyFill="1" applyBorder="1" applyAlignment="1">
      <alignment horizontal="left" vertical="center" wrapText="1"/>
    </xf>
    <xf numFmtId="0" fontId="21" fillId="48" borderId="115" xfId="0" applyFont="1" applyFill="1" applyBorder="1" applyAlignment="1">
      <alignment horizontal="left" vertical="center" wrapText="1"/>
    </xf>
    <xf numFmtId="0" fontId="6" fillId="48" borderId="31" xfId="0" applyFont="1" applyFill="1" applyBorder="1" applyAlignment="1">
      <alignment horizontal="center"/>
    </xf>
    <xf numFmtId="0" fontId="6" fillId="48" borderId="456" xfId="0" applyFont="1" applyFill="1" applyBorder="1" applyAlignment="1">
      <alignment horizontal="center"/>
    </xf>
    <xf numFmtId="3" fontId="43" fillId="46" borderId="5" xfId="7" applyNumberFormat="1" applyFont="1" applyFill="1" applyBorder="1" applyAlignment="1">
      <alignment horizontal="center" vertical="top"/>
    </xf>
    <xf numFmtId="3" fontId="43" fillId="46" borderId="1" xfId="7" applyNumberFormat="1" applyFont="1" applyFill="1" applyBorder="1" applyAlignment="1">
      <alignment horizontal="center" vertical="top"/>
    </xf>
    <xf numFmtId="3" fontId="43" fillId="46" borderId="8" xfId="7" applyNumberFormat="1" applyFont="1" applyFill="1" applyBorder="1" applyAlignment="1">
      <alignment horizontal="center" vertical="top"/>
    </xf>
    <xf numFmtId="3" fontId="43" fillId="46" borderId="32" xfId="7" applyNumberFormat="1" applyFont="1" applyFill="1" applyBorder="1" applyAlignment="1">
      <alignment horizontal="center" vertical="top"/>
    </xf>
    <xf numFmtId="3" fontId="43" fillId="46" borderId="457" xfId="7" applyNumberFormat="1" applyFont="1" applyFill="1" applyBorder="1" applyAlignment="1">
      <alignment horizontal="center" vertical="top"/>
    </xf>
    <xf numFmtId="0" fontId="6" fillId="3" borderId="200" xfId="0" applyFont="1" applyFill="1" applyBorder="1" applyAlignment="1">
      <alignment horizontal="center" vertical="center"/>
    </xf>
    <xf numFmtId="9" fontId="6" fillId="3" borderId="441" xfId="2" applyFont="1" applyFill="1" applyBorder="1" applyAlignment="1">
      <alignment horizontal="center" vertical="center"/>
    </xf>
    <xf numFmtId="0" fontId="6" fillId="3" borderId="460" xfId="0" applyFont="1" applyFill="1" applyBorder="1" applyAlignment="1">
      <alignment horizontal="center" vertical="center"/>
    </xf>
    <xf numFmtId="9" fontId="6" fillId="3" borderId="461" xfId="2" applyFont="1" applyFill="1" applyBorder="1" applyAlignment="1">
      <alignment horizontal="center" vertical="center"/>
    </xf>
    <xf numFmtId="169" fontId="6" fillId="0" borderId="463" xfId="0" applyNumberFormat="1" applyFont="1" applyBorder="1" applyAlignment="1">
      <alignment horizontal="center" vertical="center"/>
    </xf>
    <xf numFmtId="173" fontId="6" fillId="0" borderId="459" xfId="0" applyNumberFormat="1" applyFont="1" applyBorder="1" applyAlignment="1">
      <alignment horizontal="center" vertical="center"/>
    </xf>
    <xf numFmtId="173" fontId="6" fillId="0" borderId="463" xfId="0" applyNumberFormat="1" applyFont="1" applyBorder="1" applyAlignment="1">
      <alignment horizontal="center" vertical="center"/>
    </xf>
    <xf numFmtId="171" fontId="6" fillId="0" borderId="462" xfId="0" applyNumberFormat="1" applyFont="1" applyBorder="1" applyAlignment="1">
      <alignment horizontal="center" vertical="center"/>
    </xf>
    <xf numFmtId="171" fontId="6" fillId="3" borderId="463" xfId="0" applyNumberFormat="1" applyFont="1" applyFill="1" applyBorder="1" applyAlignment="1">
      <alignment horizontal="center" vertical="center"/>
    </xf>
    <xf numFmtId="173" fontId="11" fillId="0" borderId="459" xfId="0" applyNumberFormat="1" applyFont="1" applyBorder="1" applyAlignment="1">
      <alignment horizontal="center"/>
    </xf>
    <xf numFmtId="173" fontId="11" fillId="0" borderId="462" xfId="0" applyNumberFormat="1" applyFont="1" applyBorder="1" applyAlignment="1">
      <alignment horizontal="center"/>
    </xf>
    <xf numFmtId="0" fontId="6" fillId="0" borderId="310" xfId="0" applyFont="1" applyBorder="1" applyAlignment="1">
      <alignment horizontal="center" vertical="center"/>
    </xf>
    <xf numFmtId="0" fontId="6" fillId="3" borderId="2" xfId="0" applyFont="1" applyFill="1" applyBorder="1" applyAlignment="1">
      <alignment horizontal="center" vertical="center"/>
    </xf>
    <xf numFmtId="169" fontId="6" fillId="0" borderId="10" xfId="0" applyNumberFormat="1" applyFont="1" applyBorder="1" applyAlignment="1">
      <alignment horizontal="center" vertical="center"/>
    </xf>
    <xf numFmtId="171" fontId="6" fillId="0" borderId="310" xfId="0" applyNumberFormat="1" applyFont="1" applyBorder="1" applyAlignment="1">
      <alignment horizontal="center" vertical="center"/>
    </xf>
    <xf numFmtId="173" fontId="11" fillId="0" borderId="310" xfId="0" applyNumberFormat="1" applyFont="1" applyBorder="1" applyAlignment="1">
      <alignment horizontal="center"/>
    </xf>
    <xf numFmtId="0" fontId="6" fillId="0" borderId="315" xfId="0" applyFont="1" applyBorder="1" applyAlignment="1">
      <alignment horizontal="center" vertical="center"/>
    </xf>
    <xf numFmtId="9" fontId="6" fillId="0" borderId="71" xfId="7" applyNumberFormat="1" applyFont="1" applyBorder="1" applyAlignment="1">
      <alignment horizontal="center"/>
    </xf>
    <xf numFmtId="171" fontId="6" fillId="0" borderId="32" xfId="2" applyNumberFormat="1" applyFont="1" applyBorder="1" applyAlignment="1">
      <alignment horizontal="center"/>
    </xf>
    <xf numFmtId="171" fontId="6" fillId="0" borderId="34" xfId="2" applyNumberFormat="1" applyFont="1" applyBorder="1" applyAlignment="1">
      <alignment horizontal="center"/>
    </xf>
    <xf numFmtId="171" fontId="6" fillId="3" borderId="33" xfId="2" applyNumberFormat="1" applyFont="1" applyFill="1" applyBorder="1" applyAlignment="1">
      <alignment horizontal="center"/>
    </xf>
    <xf numFmtId="0" fontId="17" fillId="47" borderId="206" xfId="0" applyFont="1" applyFill="1" applyBorder="1" applyAlignment="1">
      <alignment horizontal="center" vertical="center"/>
    </xf>
    <xf numFmtId="175" fontId="6" fillId="3" borderId="26" xfId="1" applyNumberFormat="1" applyFont="1" applyFill="1" applyBorder="1" applyAlignment="1">
      <alignment horizontal="center" vertical="center"/>
    </xf>
    <xf numFmtId="175" fontId="6" fillId="3" borderId="1" xfId="1" applyNumberFormat="1" applyFont="1" applyFill="1" applyBorder="1" applyAlignment="1">
      <alignment horizontal="center" vertical="center"/>
    </xf>
    <xf numFmtId="171" fontId="73" fillId="3" borderId="1" xfId="2" applyNumberFormat="1" applyFont="1" applyFill="1" applyBorder="1" applyAlignment="1">
      <alignment horizontal="center" vertical="center"/>
    </xf>
    <xf numFmtId="175" fontId="6" fillId="0" borderId="1" xfId="1" applyNumberFormat="1" applyFont="1" applyFill="1" applyBorder="1" applyAlignment="1">
      <alignment horizontal="center" vertical="center"/>
    </xf>
    <xf numFmtId="177" fontId="73" fillId="46" borderId="26" xfId="0" applyNumberFormat="1" applyFont="1" applyFill="1" applyBorder="1" applyAlignment="1">
      <alignment horizontal="center" vertical="center"/>
    </xf>
    <xf numFmtId="177" fontId="73" fillId="46" borderId="1" xfId="0" applyNumberFormat="1" applyFont="1" applyFill="1" applyBorder="1" applyAlignment="1">
      <alignment horizontal="center" vertical="center"/>
    </xf>
    <xf numFmtId="171" fontId="73" fillId="46" borderId="1" xfId="2" applyNumberFormat="1" applyFont="1" applyFill="1" applyBorder="1" applyAlignment="1">
      <alignment horizontal="center" vertical="center"/>
    </xf>
    <xf numFmtId="0" fontId="17" fillId="47" borderId="142" xfId="0" applyFont="1" applyFill="1" applyBorder="1" applyAlignment="1">
      <alignment horizontal="center" vertical="center"/>
    </xf>
    <xf numFmtId="175" fontId="6" fillId="3" borderId="40" xfId="1" applyNumberFormat="1" applyFont="1" applyFill="1" applyBorder="1" applyAlignment="1">
      <alignment horizontal="center" vertical="center"/>
    </xf>
    <xf numFmtId="175" fontId="6" fillId="3" borderId="78" xfId="1" applyNumberFormat="1" applyFont="1" applyFill="1" applyBorder="1" applyAlignment="1">
      <alignment horizontal="center" vertical="center"/>
    </xf>
    <xf numFmtId="171" fontId="73" fillId="3" borderId="78" xfId="2" applyNumberFormat="1" applyFont="1" applyFill="1" applyBorder="1" applyAlignment="1">
      <alignment horizontal="center" vertical="center"/>
    </xf>
    <xf numFmtId="171" fontId="73" fillId="3" borderId="33" xfId="2" applyNumberFormat="1" applyFont="1" applyFill="1" applyBorder="1" applyAlignment="1">
      <alignment horizontal="center" vertical="center"/>
    </xf>
    <xf numFmtId="175" fontId="6" fillId="0" borderId="78" xfId="1" applyNumberFormat="1" applyFont="1" applyFill="1" applyBorder="1" applyAlignment="1">
      <alignment horizontal="center" vertical="center"/>
    </xf>
    <xf numFmtId="177" fontId="73" fillId="46" borderId="40" xfId="0" applyNumberFormat="1" applyFont="1" applyFill="1" applyBorder="1" applyAlignment="1">
      <alignment horizontal="center" vertical="center"/>
    </xf>
    <xf numFmtId="173" fontId="90" fillId="46" borderId="87" xfId="0" applyNumberFormat="1" applyFont="1" applyFill="1" applyBorder="1" applyAlignment="1">
      <alignment horizontal="center" vertical="center" wrapText="1"/>
    </xf>
    <xf numFmtId="173" fontId="90" fillId="46" borderId="139" xfId="0" applyNumberFormat="1" applyFont="1" applyFill="1" applyBorder="1" applyAlignment="1">
      <alignment horizontal="center" vertical="center" wrapText="1"/>
    </xf>
    <xf numFmtId="3" fontId="10" fillId="0" borderId="0" xfId="0" applyNumberFormat="1" applyFont="1"/>
    <xf numFmtId="9" fontId="52" fillId="0" borderId="0" xfId="0" applyNumberFormat="1" applyFont="1"/>
    <xf numFmtId="171" fontId="52" fillId="0" borderId="0" xfId="0" applyNumberFormat="1" applyFont="1"/>
    <xf numFmtId="180" fontId="30" fillId="0" borderId="0" xfId="0" applyNumberFormat="1" applyFont="1"/>
    <xf numFmtId="9" fontId="11" fillId="0" borderId="310" xfId="0" applyNumberFormat="1" applyFont="1" applyBorder="1" applyAlignment="1">
      <alignment horizontal="center"/>
    </xf>
    <xf numFmtId="0" fontId="30" fillId="0" borderId="0" xfId="0" applyFont="1" applyAlignment="1">
      <alignment horizontal="center" vertical="center"/>
    </xf>
    <xf numFmtId="0" fontId="91" fillId="48" borderId="26" xfId="0" applyFont="1" applyFill="1" applyBorder="1" applyAlignment="1">
      <alignment horizontal="left" vertical="center"/>
    </xf>
    <xf numFmtId="0" fontId="91" fillId="48" borderId="1" xfId="0" applyFont="1" applyFill="1" applyBorder="1" applyAlignment="1">
      <alignment horizontal="left" vertical="center"/>
    </xf>
    <xf numFmtId="0" fontId="91" fillId="0" borderId="266" xfId="0" applyFont="1" applyBorder="1" applyAlignment="1">
      <alignment horizontal="center" vertical="center" wrapText="1"/>
    </xf>
    <xf numFmtId="0" fontId="91" fillId="0" borderId="171" xfId="0" applyFont="1" applyBorder="1" applyAlignment="1">
      <alignment horizontal="center" vertical="center" wrapText="1"/>
    </xf>
    <xf numFmtId="0" fontId="99" fillId="0" borderId="0" xfId="7" applyFont="1" applyAlignment="1">
      <alignment horizontal="center"/>
    </xf>
    <xf numFmtId="3" fontId="0" fillId="0" borderId="0" xfId="0" applyNumberFormat="1"/>
    <xf numFmtId="1" fontId="10" fillId="0" borderId="0" xfId="0" applyNumberFormat="1" applyFont="1"/>
    <xf numFmtId="9" fontId="30" fillId="0" borderId="0" xfId="0" applyNumberFormat="1" applyFont="1"/>
    <xf numFmtId="0" fontId="100" fillId="46" borderId="75" xfId="0" applyFont="1" applyFill="1" applyBorder="1" applyAlignment="1">
      <alignment horizontal="left"/>
    </xf>
    <xf numFmtId="0" fontId="7" fillId="0" borderId="4" xfId="7" applyFont="1" applyBorder="1" applyAlignment="1">
      <alignment horizontal="center" vertical="top"/>
    </xf>
    <xf numFmtId="0" fontId="6" fillId="49" borderId="39" xfId="0" applyFont="1" applyFill="1" applyBorder="1"/>
    <xf numFmtId="0" fontId="17" fillId="48" borderId="426" xfId="0" applyFont="1" applyFill="1" applyBorder="1" applyAlignment="1">
      <alignment horizontal="center" vertical="top"/>
    </xf>
    <xf numFmtId="171" fontId="6" fillId="0" borderId="464" xfId="0" applyNumberFormat="1" applyFont="1" applyBorder="1" applyAlignment="1">
      <alignment horizontal="center" vertical="center"/>
    </xf>
    <xf numFmtId="171" fontId="6" fillId="0" borderId="78" xfId="0" applyNumberFormat="1" applyFont="1" applyBorder="1" applyAlignment="1">
      <alignment horizontal="center" vertical="center"/>
    </xf>
    <xf numFmtId="171" fontId="6" fillId="0" borderId="33" xfId="0" applyNumberFormat="1" applyFont="1" applyBorder="1" applyAlignment="1">
      <alignment horizontal="center" vertical="center"/>
    </xf>
    <xf numFmtId="171" fontId="6" fillId="0" borderId="6" xfId="0" applyNumberFormat="1" applyFont="1" applyBorder="1" applyAlignment="1">
      <alignment horizontal="center" vertical="center"/>
    </xf>
    <xf numFmtId="171" fontId="6" fillId="0" borderId="35" xfId="0" applyNumberFormat="1" applyFont="1" applyBorder="1" applyAlignment="1">
      <alignment horizontal="center" vertical="center"/>
    </xf>
    <xf numFmtId="0" fontId="75" fillId="47" borderId="4" xfId="0" applyFont="1" applyFill="1" applyBorder="1" applyAlignment="1">
      <alignment horizontal="left" vertical="top" wrapText="1"/>
    </xf>
    <xf numFmtId="0" fontId="75" fillId="47" borderId="73" xfId="0" applyFont="1" applyFill="1" applyBorder="1" applyAlignment="1">
      <alignment horizontal="left" vertical="top" wrapText="1"/>
    </xf>
    <xf numFmtId="0" fontId="75" fillId="47" borderId="18" xfId="0" applyFont="1" applyFill="1" applyBorder="1" applyAlignment="1">
      <alignment horizontal="left" vertical="top" wrapText="1"/>
    </xf>
    <xf numFmtId="0" fontId="75" fillId="47" borderId="152" xfId="0" applyFont="1" applyFill="1" applyBorder="1" applyAlignment="1">
      <alignment horizontal="left" vertical="top" wrapText="1"/>
    </xf>
    <xf numFmtId="0" fontId="75" fillId="47" borderId="70" xfId="0" applyFont="1" applyFill="1" applyBorder="1" applyAlignment="1">
      <alignment horizontal="left" vertical="top" wrapText="1"/>
    </xf>
    <xf numFmtId="0" fontId="75" fillId="47" borderId="75" xfId="0" applyFont="1" applyFill="1" applyBorder="1" applyAlignment="1">
      <alignment horizontal="left" vertical="top" wrapText="1"/>
    </xf>
    <xf numFmtId="171" fontId="6" fillId="52" borderId="79" xfId="0" applyNumberFormat="1" applyFont="1" applyFill="1" applyBorder="1" applyAlignment="1">
      <alignment horizontal="center" vertical="center"/>
    </xf>
    <xf numFmtId="0" fontId="10" fillId="0" borderId="39" xfId="0" applyFont="1" applyBorder="1"/>
    <xf numFmtId="171" fontId="6" fillId="0" borderId="113" xfId="2" applyNumberFormat="1" applyFont="1" applyFill="1" applyBorder="1" applyAlignment="1">
      <alignment horizontal="center" vertical="center"/>
    </xf>
    <xf numFmtId="171" fontId="6" fillId="3" borderId="113" xfId="2" applyNumberFormat="1" applyFont="1" applyFill="1" applyBorder="1" applyAlignment="1">
      <alignment horizontal="center" vertical="center"/>
    </xf>
    <xf numFmtId="171" fontId="6" fillId="0" borderId="149" xfId="2" applyNumberFormat="1" applyFont="1" applyFill="1" applyBorder="1" applyAlignment="1">
      <alignment horizontal="center" vertical="center"/>
    </xf>
    <xf numFmtId="171" fontId="6" fillId="3" borderId="21" xfId="2" applyNumberFormat="1" applyFont="1" applyFill="1" applyBorder="1" applyAlignment="1">
      <alignment horizontal="center" vertical="center"/>
    </xf>
    <xf numFmtId="171" fontId="6" fillId="3" borderId="149" xfId="2" applyNumberFormat="1" applyFont="1" applyFill="1" applyBorder="1" applyAlignment="1">
      <alignment horizontal="center" vertical="center"/>
    </xf>
    <xf numFmtId="171" fontId="6" fillId="3" borderId="69" xfId="2" applyNumberFormat="1" applyFont="1" applyFill="1" applyBorder="1" applyAlignment="1">
      <alignment horizontal="center" vertical="center"/>
    </xf>
    <xf numFmtId="3" fontId="73" fillId="46" borderId="74" xfId="0" applyNumberFormat="1" applyFont="1" applyFill="1" applyBorder="1" applyAlignment="1">
      <alignment horizontal="center" vertical="center"/>
    </xf>
    <xf numFmtId="0" fontId="10" fillId="0" borderId="36" xfId="0" applyFont="1" applyBorder="1"/>
    <xf numFmtId="3" fontId="73" fillId="46" borderId="139" xfId="0" applyNumberFormat="1" applyFont="1" applyFill="1" applyBorder="1" applyAlignment="1">
      <alignment horizontal="center" vertical="center"/>
    </xf>
    <xf numFmtId="171" fontId="73" fillId="46" borderId="139" xfId="0" applyNumberFormat="1" applyFont="1" applyFill="1" applyBorder="1" applyAlignment="1">
      <alignment horizontal="center" vertical="center"/>
    </xf>
    <xf numFmtId="0" fontId="6" fillId="0" borderId="467" xfId="0" applyFont="1" applyBorder="1" applyAlignment="1">
      <alignment horizontal="center" vertical="center" wrapText="1"/>
    </xf>
    <xf numFmtId="0" fontId="6" fillId="0" borderId="468" xfId="0" applyFont="1" applyBorder="1" applyAlignment="1">
      <alignment horizontal="center" vertical="center" wrapText="1"/>
    </xf>
    <xf numFmtId="3" fontId="6" fillId="3" borderId="244" xfId="7" applyNumberFormat="1" applyFont="1" applyFill="1" applyBorder="1" applyAlignment="1">
      <alignment horizontal="center" vertical="top"/>
    </xf>
    <xf numFmtId="3" fontId="6" fillId="3" borderId="320" xfId="7" applyNumberFormat="1" applyFont="1" applyFill="1" applyBorder="1" applyAlignment="1">
      <alignment horizontal="center" vertical="top"/>
    </xf>
    <xf numFmtId="3" fontId="6" fillId="3" borderId="380" xfId="7" applyNumberFormat="1" applyFont="1" applyFill="1" applyBorder="1" applyAlignment="1">
      <alignment horizontal="center" vertical="top"/>
    </xf>
    <xf numFmtId="3" fontId="6" fillId="3" borderId="371" xfId="7" applyNumberFormat="1" applyFont="1" applyFill="1" applyBorder="1" applyAlignment="1">
      <alignment horizontal="center" vertical="top"/>
    </xf>
    <xf numFmtId="3" fontId="6" fillId="3" borderId="469" xfId="7" applyNumberFormat="1" applyFont="1" applyFill="1" applyBorder="1" applyAlignment="1">
      <alignment horizontal="center" vertical="top"/>
    </xf>
    <xf numFmtId="0" fontId="6" fillId="0" borderId="39" xfId="0" applyFont="1" applyBorder="1"/>
    <xf numFmtId="175" fontId="6" fillId="3" borderId="470" xfId="1" applyNumberFormat="1" applyFont="1" applyFill="1" applyBorder="1" applyAlignment="1">
      <alignment horizontal="left" vertical="center" wrapText="1"/>
    </xf>
    <xf numFmtId="0" fontId="6" fillId="0" borderId="371" xfId="0" applyFont="1" applyBorder="1"/>
    <xf numFmtId="0" fontId="6" fillId="0" borderId="405" xfId="0" applyFont="1" applyBorder="1"/>
    <xf numFmtId="0" fontId="6" fillId="0" borderId="471" xfId="0" applyFont="1" applyBorder="1"/>
    <xf numFmtId="0" fontId="6" fillId="0" borderId="458" xfId="0" applyFont="1" applyBorder="1"/>
    <xf numFmtId="0" fontId="6" fillId="0" borderId="472" xfId="0" applyFont="1" applyBorder="1"/>
    <xf numFmtId="0" fontId="12" fillId="0" borderId="113" xfId="0" applyFont="1" applyBorder="1" applyAlignment="1">
      <alignment horizontal="left" vertical="center" wrapText="1"/>
    </xf>
    <xf numFmtId="169" fontId="6" fillId="0" borderId="21" xfId="7" applyNumberFormat="1" applyFont="1" applyBorder="1" applyAlignment="1">
      <alignment horizontal="center"/>
    </xf>
    <xf numFmtId="0" fontId="6" fillId="0" borderId="69" xfId="7" applyFont="1" applyBorder="1" applyAlignment="1">
      <alignment horizontal="center"/>
    </xf>
    <xf numFmtId="169" fontId="6" fillId="0" borderId="4" xfId="7" applyNumberFormat="1" applyFont="1" applyBorder="1" applyAlignment="1">
      <alignment horizontal="center"/>
    </xf>
    <xf numFmtId="0" fontId="6" fillId="0" borderId="18" xfId="7" applyFont="1" applyBorder="1" applyAlignment="1">
      <alignment horizontal="center"/>
    </xf>
    <xf numFmtId="169" fontId="6" fillId="0" borderId="7" xfId="7" applyNumberFormat="1" applyFont="1" applyBorder="1" applyAlignment="1">
      <alignment horizontal="center"/>
    </xf>
    <xf numFmtId="0" fontId="6" fillId="0" borderId="3" xfId="7" applyFont="1" applyBorder="1" applyAlignment="1">
      <alignment horizontal="center"/>
    </xf>
    <xf numFmtId="169" fontId="6" fillId="0" borderId="38" xfId="7" applyNumberFormat="1" applyFont="1" applyBorder="1" applyAlignment="1">
      <alignment horizontal="center"/>
    </xf>
    <xf numFmtId="169" fontId="6" fillId="0" borderId="5" xfId="7" applyNumberFormat="1" applyFont="1" applyBorder="1" applyAlignment="1">
      <alignment horizontal="center"/>
    </xf>
    <xf numFmtId="169" fontId="6" fillId="0" borderId="13" xfId="7" applyNumberFormat="1" applyFont="1" applyBorder="1" applyAlignment="1">
      <alignment horizontal="center"/>
    </xf>
    <xf numFmtId="0" fontId="40" fillId="48" borderId="473" xfId="0" applyFont="1" applyFill="1" applyBorder="1" applyAlignment="1">
      <alignment horizontal="center" vertical="center"/>
    </xf>
    <xf numFmtId="0" fontId="40" fillId="48" borderId="143" xfId="0" applyFont="1" applyFill="1" applyBorder="1" applyAlignment="1">
      <alignment horizontal="center" vertical="center"/>
    </xf>
    <xf numFmtId="171" fontId="6" fillId="3" borderId="5" xfId="2" applyNumberFormat="1" applyFont="1" applyFill="1" applyBorder="1" applyAlignment="1">
      <alignment horizontal="center" vertical="center"/>
    </xf>
    <xf numFmtId="171" fontId="6" fillId="3" borderId="8" xfId="2" applyNumberFormat="1" applyFont="1" applyFill="1" applyBorder="1" applyAlignment="1">
      <alignment horizontal="center" vertical="center"/>
    </xf>
    <xf numFmtId="171" fontId="6" fillId="3" borderId="26" xfId="2" applyNumberFormat="1" applyFont="1" applyFill="1" applyBorder="1" applyAlignment="1">
      <alignment horizontal="center" vertical="center"/>
    </xf>
    <xf numFmtId="171" fontId="45" fillId="3" borderId="143" xfId="7" applyNumberFormat="1" applyFont="1" applyFill="1" applyBorder="1" applyAlignment="1">
      <alignment horizontal="center" vertical="center"/>
    </xf>
    <xf numFmtId="3" fontId="11" fillId="3" borderId="405" xfId="0" applyNumberFormat="1" applyFont="1" applyFill="1" applyBorder="1" applyAlignment="1">
      <alignment horizontal="center" vertical="center"/>
    </xf>
    <xf numFmtId="3" fontId="11" fillId="3" borderId="406" xfId="0" applyNumberFormat="1" applyFont="1" applyFill="1" applyBorder="1" applyAlignment="1">
      <alignment horizontal="center" vertical="center"/>
    </xf>
    <xf numFmtId="3" fontId="11" fillId="3" borderId="380" xfId="0" applyNumberFormat="1" applyFont="1" applyFill="1" applyBorder="1" applyAlignment="1">
      <alignment horizontal="center" vertical="center"/>
    </xf>
    <xf numFmtId="3" fontId="11" fillId="3" borderId="371" xfId="0" applyNumberFormat="1" applyFont="1" applyFill="1" applyBorder="1" applyAlignment="1">
      <alignment horizontal="center" vertical="center"/>
    </xf>
    <xf numFmtId="3" fontId="11" fillId="3" borderId="343" xfId="0" applyNumberFormat="1" applyFont="1" applyFill="1" applyBorder="1" applyAlignment="1">
      <alignment horizontal="center" vertical="center"/>
    </xf>
    <xf numFmtId="3" fontId="11" fillId="3" borderId="407" xfId="0" applyNumberFormat="1" applyFont="1" applyFill="1" applyBorder="1" applyAlignment="1">
      <alignment horizontal="center" vertical="center"/>
    </xf>
    <xf numFmtId="171" fontId="11" fillId="4" borderId="358" xfId="2" applyNumberFormat="1" applyFont="1" applyFill="1" applyBorder="1" applyAlignment="1">
      <alignment horizontal="center" vertical="center"/>
    </xf>
    <xf numFmtId="0" fontId="10" fillId="0" borderId="116" xfId="0" applyFont="1" applyBorder="1"/>
    <xf numFmtId="3" fontId="11" fillId="4" borderId="195" xfId="0" applyNumberFormat="1" applyFont="1" applyFill="1" applyBorder="1" applyAlignment="1">
      <alignment horizontal="center" vertical="center"/>
    </xf>
    <xf numFmtId="171" fontId="11" fillId="4" borderId="249" xfId="2" applyNumberFormat="1" applyFont="1" applyFill="1" applyBorder="1" applyAlignment="1">
      <alignment horizontal="center" vertical="center"/>
    </xf>
    <xf numFmtId="3" fontId="11" fillId="0" borderId="194" xfId="0" applyNumberFormat="1" applyFont="1" applyBorder="1" applyAlignment="1">
      <alignment horizontal="center" vertical="center"/>
    </xf>
    <xf numFmtId="3" fontId="11" fillId="0" borderId="192" xfId="0" applyNumberFormat="1" applyFont="1" applyBorder="1" applyAlignment="1">
      <alignment horizontal="center" vertical="center"/>
    </xf>
    <xf numFmtId="3" fontId="11" fillId="0" borderId="185" xfId="0" applyNumberFormat="1" applyFont="1" applyBorder="1" applyAlignment="1">
      <alignment horizontal="center" vertical="center"/>
    </xf>
    <xf numFmtId="3" fontId="11" fillId="0" borderId="1" xfId="0" applyNumberFormat="1" applyFont="1" applyBorder="1" applyAlignment="1">
      <alignment horizontal="center" vertical="center"/>
    </xf>
    <xf numFmtId="3" fontId="11" fillId="0" borderId="474" xfId="0" applyNumberFormat="1" applyFont="1" applyBorder="1" applyAlignment="1">
      <alignment horizontal="center" vertical="center"/>
    </xf>
    <xf numFmtId="174" fontId="95" fillId="0" borderId="75" xfId="0" applyNumberFormat="1" applyFont="1" applyBorder="1"/>
    <xf numFmtId="179" fontId="20" fillId="3" borderId="292" xfId="0" applyNumberFormat="1" applyFont="1" applyFill="1" applyBorder="1" applyAlignment="1">
      <alignment horizontal="center" vertical="center"/>
    </xf>
    <xf numFmtId="179" fontId="20" fillId="3" borderId="6" xfId="0" applyNumberFormat="1" applyFont="1" applyFill="1" applyBorder="1" applyAlignment="1">
      <alignment horizontal="center" vertical="center"/>
    </xf>
    <xf numFmtId="0" fontId="51" fillId="47" borderId="475" xfId="0" applyFont="1" applyFill="1" applyBorder="1" applyAlignment="1">
      <alignment horizontal="center" vertical="center"/>
    </xf>
    <xf numFmtId="0" fontId="51" fillId="47" borderId="386" xfId="0" applyFont="1" applyFill="1" applyBorder="1" applyAlignment="1">
      <alignment horizontal="center" vertical="center"/>
    </xf>
    <xf numFmtId="0" fontId="6" fillId="2" borderId="116" xfId="0" applyFont="1" applyFill="1" applyBorder="1" applyAlignment="1">
      <alignment horizontal="left" vertical="center" wrapText="1"/>
    </xf>
    <xf numFmtId="0" fontId="6" fillId="2" borderId="476" xfId="0" applyFont="1" applyFill="1" applyBorder="1" applyAlignment="1">
      <alignment horizontal="left" vertical="center"/>
    </xf>
    <xf numFmtId="0" fontId="6" fillId="2" borderId="477" xfId="0" applyFont="1" applyFill="1" applyBorder="1" applyAlignment="1">
      <alignment horizontal="left" vertical="center"/>
    </xf>
    <xf numFmtId="0" fontId="6" fillId="2" borderId="116" xfId="0" applyFont="1" applyFill="1" applyBorder="1" applyAlignment="1">
      <alignment horizontal="left" vertical="center"/>
    </xf>
    <xf numFmtId="0" fontId="6" fillId="2" borderId="478" xfId="0" applyFont="1" applyFill="1" applyBorder="1" applyAlignment="1">
      <alignment horizontal="left" vertical="center"/>
    </xf>
    <xf numFmtId="0" fontId="6" fillId="48" borderId="441" xfId="0" applyFont="1" applyFill="1" applyBorder="1" applyAlignment="1">
      <alignment horizontal="center" vertical="center"/>
    </xf>
    <xf numFmtId="0" fontId="6" fillId="0" borderId="364" xfId="0" applyFont="1" applyBorder="1" applyAlignment="1">
      <alignment horizontal="center" vertical="center"/>
    </xf>
    <xf numFmtId="0" fontId="6" fillId="0" borderId="304" xfId="0" applyFont="1" applyBorder="1" applyAlignment="1">
      <alignment horizontal="center" vertical="center"/>
    </xf>
    <xf numFmtId="0" fontId="6" fillId="48" borderId="200" xfId="0" applyFont="1" applyFill="1" applyBorder="1" applyAlignment="1">
      <alignment horizontal="center" vertical="center"/>
    </xf>
    <xf numFmtId="0" fontId="6" fillId="0" borderId="148" xfId="0" applyFont="1" applyBorder="1" applyAlignment="1">
      <alignment horizontal="center" vertical="center"/>
    </xf>
    <xf numFmtId="3" fontId="6" fillId="0" borderId="6" xfId="4" applyNumberFormat="1" applyFont="1" applyFill="1" applyBorder="1" applyAlignment="1">
      <alignment horizontal="center" vertical="center"/>
    </xf>
    <xf numFmtId="3" fontId="6" fillId="0" borderId="11" xfId="4" applyNumberFormat="1" applyFont="1" applyFill="1" applyBorder="1" applyAlignment="1">
      <alignment horizontal="center" vertical="center"/>
    </xf>
    <xf numFmtId="3" fontId="6" fillId="0" borderId="451" xfId="4" applyNumberFormat="1" applyFont="1" applyFill="1" applyBorder="1" applyAlignment="1">
      <alignment horizontal="center" vertical="center"/>
    </xf>
    <xf numFmtId="3" fontId="6" fillId="0" borderId="76" xfId="0" applyNumberFormat="1" applyFont="1" applyBorder="1" applyAlignment="1">
      <alignment horizontal="center" vertical="center"/>
    </xf>
    <xf numFmtId="9" fontId="6" fillId="0" borderId="1" xfId="0" applyNumberFormat="1" applyFont="1" applyBorder="1" applyAlignment="1">
      <alignment horizontal="center" vertical="center"/>
    </xf>
    <xf numFmtId="169" fontId="6" fillId="0" borderId="479" xfId="0" applyNumberFormat="1" applyFont="1" applyBorder="1" applyAlignment="1">
      <alignment horizontal="center" vertical="center"/>
    </xf>
    <xf numFmtId="9" fontId="6" fillId="0" borderId="3" xfId="0" applyNumberFormat="1" applyFont="1" applyBorder="1" applyAlignment="1">
      <alignment horizontal="center" vertical="center"/>
    </xf>
    <xf numFmtId="171" fontId="6" fillId="0" borderId="480" xfId="0" applyNumberFormat="1" applyFont="1" applyBorder="1" applyAlignment="1">
      <alignment horizontal="center" vertical="center"/>
    </xf>
    <xf numFmtId="0" fontId="6" fillId="3" borderId="479" xfId="0" applyFont="1" applyFill="1" applyBorder="1" applyAlignment="1">
      <alignment horizontal="center" vertical="center"/>
    </xf>
    <xf numFmtId="171" fontId="6" fillId="3" borderId="479" xfId="0" applyNumberFormat="1" applyFont="1" applyFill="1" applyBorder="1" applyAlignment="1">
      <alignment horizontal="center" vertical="center"/>
    </xf>
    <xf numFmtId="173" fontId="11" fillId="0" borderId="5" xfId="0" applyNumberFormat="1" applyFont="1" applyBorder="1" applyAlignment="1">
      <alignment horizontal="center"/>
    </xf>
    <xf numFmtId="173" fontId="11" fillId="0" borderId="26" xfId="0" applyNumberFormat="1" applyFont="1" applyBorder="1" applyAlignment="1">
      <alignment horizontal="center"/>
    </xf>
    <xf numFmtId="9" fontId="11" fillId="0" borderId="26" xfId="2" applyFont="1" applyBorder="1" applyAlignment="1">
      <alignment horizontal="center" vertical="center"/>
    </xf>
    <xf numFmtId="171" fontId="11" fillId="0" borderId="1" xfId="0" applyNumberFormat="1" applyFont="1" applyBorder="1" applyAlignment="1">
      <alignment horizontal="center" vertical="center"/>
    </xf>
    <xf numFmtId="173" fontId="6" fillId="3" borderId="8" xfId="0" applyNumberFormat="1" applyFont="1" applyFill="1" applyBorder="1" applyAlignment="1">
      <alignment horizontal="center" vertical="center"/>
    </xf>
    <xf numFmtId="2" fontId="6" fillId="0" borderId="3" xfId="0" applyNumberFormat="1" applyFont="1" applyBorder="1" applyAlignment="1">
      <alignment horizontal="center" vertical="center"/>
    </xf>
    <xf numFmtId="1" fontId="21" fillId="46" borderId="32" xfId="0" applyNumberFormat="1" applyFont="1" applyFill="1" applyBorder="1" applyAlignment="1">
      <alignment horizontal="center" vertical="center" wrapText="1"/>
    </xf>
    <xf numFmtId="1" fontId="21" fillId="46" borderId="33" xfId="0" applyNumberFormat="1" applyFont="1" applyFill="1" applyBorder="1" applyAlignment="1">
      <alignment horizontal="center" vertical="center" wrapText="1"/>
    </xf>
    <xf numFmtId="1" fontId="21" fillId="46" borderId="420" xfId="0" applyNumberFormat="1" applyFont="1" applyFill="1" applyBorder="1" applyAlignment="1">
      <alignment horizontal="center" vertical="center" wrapText="1"/>
    </xf>
    <xf numFmtId="1" fontId="21" fillId="46" borderId="454" xfId="0" applyNumberFormat="1" applyFont="1" applyFill="1" applyBorder="1" applyAlignment="1">
      <alignment horizontal="center" vertical="center" wrapText="1"/>
    </xf>
    <xf numFmtId="1" fontId="75" fillId="46" borderId="145" xfId="0" applyNumberFormat="1" applyFont="1" applyFill="1" applyBorder="1" applyAlignment="1">
      <alignment horizontal="center" vertical="center"/>
    </xf>
    <xf numFmtId="1" fontId="75" fillId="46" borderId="83" xfId="0" applyNumberFormat="1" applyFont="1" applyFill="1" applyBorder="1" applyAlignment="1">
      <alignment horizontal="center" vertical="center"/>
    </xf>
    <xf numFmtId="49" fontId="11" fillId="48" borderId="144" xfId="0" applyNumberFormat="1" applyFont="1" applyFill="1" applyBorder="1" applyAlignment="1">
      <alignment horizontal="center" vertical="center"/>
    </xf>
    <xf numFmtId="169" fontId="6" fillId="0" borderId="259" xfId="1" applyNumberFormat="1" applyFont="1" applyFill="1" applyBorder="1" applyAlignment="1">
      <alignment horizontal="center" vertical="center"/>
    </xf>
    <xf numFmtId="0" fontId="6" fillId="0" borderId="258" xfId="1" applyNumberFormat="1" applyFont="1" applyFill="1" applyBorder="1" applyAlignment="1">
      <alignment horizontal="center" vertical="center"/>
    </xf>
    <xf numFmtId="0" fontId="6" fillId="0" borderId="152" xfId="1" applyNumberFormat="1" applyFont="1" applyFill="1" applyBorder="1" applyAlignment="1">
      <alignment horizontal="center" vertical="center"/>
    </xf>
    <xf numFmtId="0" fontId="6" fillId="3" borderId="75" xfId="1" applyNumberFormat="1" applyFont="1" applyFill="1" applyBorder="1" applyAlignment="1">
      <alignment horizontal="center" vertical="center"/>
    </xf>
    <xf numFmtId="0" fontId="6" fillId="3" borderId="152" xfId="1" applyNumberFormat="1" applyFont="1" applyFill="1" applyBorder="1" applyAlignment="1">
      <alignment horizontal="center" vertical="center"/>
    </xf>
    <xf numFmtId="0" fontId="6" fillId="0" borderId="482" xfId="1" applyNumberFormat="1" applyFont="1" applyFill="1" applyBorder="1" applyAlignment="1">
      <alignment horizontal="center" vertical="center"/>
    </xf>
    <xf numFmtId="0" fontId="6" fillId="3" borderId="257" xfId="1" applyNumberFormat="1" applyFont="1" applyFill="1" applyBorder="1" applyAlignment="1">
      <alignment horizontal="center" vertical="center"/>
    </xf>
    <xf numFmtId="0" fontId="6" fillId="0" borderId="259" xfId="1" applyNumberFormat="1" applyFont="1" applyFill="1" applyBorder="1" applyAlignment="1">
      <alignment horizontal="center" vertical="center"/>
    </xf>
    <xf numFmtId="0" fontId="6" fillId="3" borderId="484" xfId="1" applyNumberFormat="1" applyFont="1" applyFill="1" applyBorder="1" applyAlignment="1">
      <alignment horizontal="center" vertical="center"/>
    </xf>
    <xf numFmtId="0" fontId="6" fillId="3" borderId="42" xfId="1" applyNumberFormat="1" applyFont="1" applyFill="1" applyBorder="1" applyAlignment="1">
      <alignment horizontal="center" vertical="center"/>
    </xf>
    <xf numFmtId="0" fontId="6" fillId="3" borderId="259" xfId="1" applyNumberFormat="1" applyFont="1" applyFill="1" applyBorder="1" applyAlignment="1">
      <alignment horizontal="center" vertical="center"/>
    </xf>
    <xf numFmtId="0" fontId="6" fillId="0" borderId="302" xfId="1" applyNumberFormat="1" applyFont="1" applyFill="1" applyBorder="1" applyAlignment="1">
      <alignment horizontal="center" vertical="center"/>
    </xf>
    <xf numFmtId="169" fontId="6" fillId="0" borderId="336" xfId="1" applyNumberFormat="1" applyFont="1" applyFill="1" applyBorder="1" applyAlignment="1">
      <alignment horizontal="center" vertical="center"/>
    </xf>
    <xf numFmtId="169" fontId="6" fillId="0" borderId="258" xfId="1" applyNumberFormat="1" applyFont="1" applyFill="1" applyBorder="1" applyAlignment="1">
      <alignment horizontal="center" vertical="center"/>
    </xf>
    <xf numFmtId="0" fontId="10" fillId="0" borderId="44" xfId="0" applyFont="1" applyBorder="1"/>
    <xf numFmtId="3" fontId="6" fillId="0" borderId="295" xfId="1" applyNumberFormat="1" applyFont="1" applyFill="1" applyBorder="1" applyAlignment="1">
      <alignment horizontal="center" vertical="center"/>
    </xf>
    <xf numFmtId="3" fontId="6" fillId="0" borderId="280" xfId="1" applyNumberFormat="1" applyFont="1" applyFill="1" applyBorder="1" applyAlignment="1">
      <alignment horizontal="center" vertical="center"/>
    </xf>
    <xf numFmtId="3" fontId="6" fillId="0" borderId="28" xfId="1" applyNumberFormat="1" applyFont="1" applyFill="1" applyBorder="1" applyAlignment="1">
      <alignment horizontal="center" vertical="center"/>
    </xf>
    <xf numFmtId="3" fontId="6" fillId="3" borderId="280" xfId="1" applyNumberFormat="1" applyFont="1" applyFill="1" applyBorder="1" applyAlignment="1">
      <alignment horizontal="center" vertical="center"/>
    </xf>
    <xf numFmtId="3" fontId="6" fillId="3" borderId="6" xfId="1" applyNumberFormat="1" applyFont="1" applyFill="1" applyBorder="1" applyAlignment="1">
      <alignment horizontal="center" vertical="center"/>
    </xf>
    <xf numFmtId="3" fontId="6" fillId="3" borderId="28" xfId="1" applyNumberFormat="1" applyFont="1" applyFill="1" applyBorder="1" applyAlignment="1">
      <alignment horizontal="center" vertical="center"/>
    </xf>
    <xf numFmtId="3" fontId="6" fillId="0" borderId="279" xfId="1" applyNumberFormat="1" applyFont="1" applyFill="1" applyBorder="1" applyAlignment="1">
      <alignment horizontal="center" vertical="center"/>
    </xf>
    <xf numFmtId="3" fontId="6" fillId="3" borderId="481" xfId="1" applyNumberFormat="1" applyFont="1" applyFill="1" applyBorder="1" applyAlignment="1">
      <alignment horizontal="center" vertical="center"/>
    </xf>
    <xf numFmtId="3" fontId="6" fillId="3" borderId="336" xfId="1" applyNumberFormat="1" applyFont="1" applyFill="1" applyBorder="1" applyAlignment="1">
      <alignment horizontal="center" vertical="center"/>
    </xf>
    <xf numFmtId="3" fontId="6" fillId="3" borderId="249" xfId="1" applyNumberFormat="1" applyFont="1" applyFill="1" applyBorder="1" applyAlignment="1">
      <alignment horizontal="center" vertical="center"/>
    </xf>
    <xf numFmtId="3" fontId="6" fillId="0" borderId="448" xfId="1" applyNumberFormat="1" applyFont="1" applyFill="1" applyBorder="1" applyAlignment="1">
      <alignment horizontal="center" vertical="center"/>
    </xf>
    <xf numFmtId="3" fontId="6" fillId="3" borderId="483" xfId="1" applyNumberFormat="1" applyFont="1" applyFill="1" applyBorder="1" applyAlignment="1">
      <alignment horizontal="center" vertical="center"/>
    </xf>
    <xf numFmtId="3" fontId="6" fillId="3" borderId="485" xfId="1" applyNumberFormat="1" applyFont="1" applyFill="1" applyBorder="1" applyAlignment="1">
      <alignment horizontal="center" vertical="center"/>
    </xf>
    <xf numFmtId="3" fontId="6" fillId="3" borderId="295" xfId="1" applyNumberFormat="1" applyFont="1" applyFill="1" applyBorder="1" applyAlignment="1">
      <alignment horizontal="center" vertical="center"/>
    </xf>
    <xf numFmtId="3" fontId="6" fillId="0" borderId="221" xfId="1" applyNumberFormat="1" applyFont="1" applyFill="1" applyBorder="1" applyAlignment="1">
      <alignment horizontal="center" vertical="center"/>
    </xf>
    <xf numFmtId="0" fontId="17" fillId="48" borderId="145" xfId="0" applyFont="1" applyFill="1" applyBorder="1" applyAlignment="1">
      <alignment horizontal="center" vertical="center"/>
    </xf>
    <xf numFmtId="0" fontId="17" fillId="48" borderId="110" xfId="0" applyFont="1" applyFill="1" applyBorder="1" applyAlignment="1">
      <alignment horizontal="center" vertical="center"/>
    </xf>
    <xf numFmtId="0" fontId="17" fillId="48" borderId="41" xfId="0" applyFont="1" applyFill="1" applyBorder="1" applyAlignment="1">
      <alignment horizontal="center" vertical="center"/>
    </xf>
    <xf numFmtId="171" fontId="6" fillId="0" borderId="1" xfId="2" applyNumberFormat="1" applyFont="1" applyFill="1" applyBorder="1" applyAlignment="1">
      <alignment horizontal="center" vertical="center"/>
    </xf>
    <xf numFmtId="171" fontId="6" fillId="0" borderId="145" xfId="2" applyNumberFormat="1" applyFont="1" applyFill="1" applyBorder="1" applyAlignment="1">
      <alignment horizontal="center" vertical="center"/>
    </xf>
    <xf numFmtId="173" fontId="6" fillId="0" borderId="7" xfId="0" applyNumberFormat="1" applyFont="1" applyBorder="1" applyAlignment="1">
      <alignment horizontal="center" vertical="center" wrapText="1"/>
    </xf>
    <xf numFmtId="3" fontId="6" fillId="0" borderId="41" xfId="0" applyNumberFormat="1" applyFont="1" applyBorder="1" applyAlignment="1">
      <alignment horizontal="left" vertical="center" wrapText="1"/>
    </xf>
    <xf numFmtId="175" fontId="6" fillId="0" borderId="0" xfId="1" applyNumberFormat="1" applyFont="1" applyFill="1" applyBorder="1" applyAlignment="1">
      <alignment horizontal="left" vertical="center" wrapText="1"/>
    </xf>
    <xf numFmtId="3" fontId="6" fillId="0" borderId="20" xfId="0" applyNumberFormat="1" applyFont="1" applyBorder="1" applyAlignment="1">
      <alignment horizontal="left" vertical="center" wrapText="1"/>
    </xf>
    <xf numFmtId="3" fontId="6" fillId="0" borderId="310" xfId="0" applyNumberFormat="1" applyFont="1" applyBorder="1" applyAlignment="1">
      <alignment horizontal="left" vertical="center" wrapText="1"/>
    </xf>
    <xf numFmtId="175" fontId="6" fillId="0" borderId="310" xfId="1" applyNumberFormat="1" applyFont="1" applyFill="1" applyBorder="1" applyAlignment="1">
      <alignment horizontal="left" vertical="center" wrapText="1"/>
    </xf>
    <xf numFmtId="175" fontId="6" fillId="0" borderId="371" xfId="1" applyNumberFormat="1" applyFont="1" applyFill="1" applyBorder="1" applyAlignment="1">
      <alignment horizontal="left" vertical="center" wrapText="1"/>
    </xf>
    <xf numFmtId="0" fontId="89" fillId="0" borderId="0" xfId="0" applyFont="1" applyAlignment="1">
      <alignment vertical="center" wrapText="1"/>
    </xf>
    <xf numFmtId="0" fontId="10" fillId="0" borderId="0" xfId="0" applyFont="1" applyAlignment="1">
      <alignment horizontal="center" vertical="center" wrapText="1"/>
    </xf>
    <xf numFmtId="0" fontId="19" fillId="0" borderId="0" xfId="0" applyFont="1" applyAlignment="1">
      <alignment horizontal="center"/>
    </xf>
    <xf numFmtId="0" fontId="41" fillId="0" borderId="0" xfId="0" applyFont="1" applyAlignment="1">
      <alignment horizontal="center" vertical="center" wrapText="1"/>
    </xf>
    <xf numFmtId="0" fontId="35" fillId="48" borderId="81" xfId="0" applyFont="1" applyFill="1" applyBorder="1" applyAlignment="1">
      <alignment horizontal="left" vertical="center"/>
    </xf>
    <xf numFmtId="0" fontId="35" fillId="48" borderId="116" xfId="0" applyFont="1" applyFill="1" applyBorder="1" applyAlignment="1">
      <alignment horizontal="left" vertical="center"/>
    </xf>
    <xf numFmtId="0" fontId="35" fillId="48" borderId="115" xfId="0" applyFont="1" applyFill="1" applyBorder="1" applyAlignment="1">
      <alignment horizontal="left" vertical="center"/>
    </xf>
    <xf numFmtId="0" fontId="35" fillId="48" borderId="81" xfId="0" applyFont="1" applyFill="1" applyBorder="1" applyAlignment="1">
      <alignment vertical="center"/>
    </xf>
    <xf numFmtId="0" fontId="35" fillId="48" borderId="116" xfId="0" applyFont="1" applyFill="1" applyBorder="1" applyAlignment="1">
      <alignment vertical="center"/>
    </xf>
    <xf numFmtId="0" fontId="35" fillId="48" borderId="115" xfId="0" applyFont="1" applyFill="1" applyBorder="1" applyAlignment="1">
      <alignment vertical="center"/>
    </xf>
    <xf numFmtId="0" fontId="8" fillId="3" borderId="44" xfId="0" applyFont="1" applyFill="1" applyBorder="1" applyAlignment="1">
      <alignment horizontal="center" vertical="center" textRotation="90"/>
    </xf>
    <xf numFmtId="0" fontId="35" fillId="48" borderId="81" xfId="0" applyFont="1" applyFill="1" applyBorder="1" applyAlignment="1">
      <alignment vertical="center" wrapText="1"/>
    </xf>
    <xf numFmtId="0" fontId="35" fillId="48" borderId="116" xfId="0" applyFont="1" applyFill="1" applyBorder="1" applyAlignment="1">
      <alignment vertical="center" wrapText="1"/>
    </xf>
    <xf numFmtId="0" fontId="35" fillId="48" borderId="115" xfId="0" applyFont="1" applyFill="1" applyBorder="1" applyAlignment="1">
      <alignment vertical="center" wrapText="1"/>
    </xf>
    <xf numFmtId="0" fontId="6" fillId="48" borderId="1" xfId="0" applyFont="1" applyFill="1" applyBorder="1" applyAlignment="1">
      <alignment horizontal="left" vertical="center" wrapText="1"/>
    </xf>
    <xf numFmtId="0" fontId="6" fillId="48" borderId="1" xfId="0" applyFont="1" applyFill="1" applyBorder="1" applyAlignment="1">
      <alignment horizontal="left" vertical="center"/>
    </xf>
    <xf numFmtId="0" fontId="10" fillId="0" borderId="28" xfId="0" applyFont="1" applyBorder="1" applyAlignment="1">
      <alignment horizontal="center" wrapText="1"/>
    </xf>
    <xf numFmtId="0" fontId="10" fillId="0" borderId="27" xfId="0" applyFont="1" applyBorder="1" applyAlignment="1">
      <alignment horizontal="center" wrapText="1"/>
    </xf>
    <xf numFmtId="0" fontId="0" fillId="3" borderId="1" xfId="0" applyFill="1" applyBorder="1" applyAlignment="1">
      <alignment horizontal="center" vertical="center" wrapText="1"/>
    </xf>
    <xf numFmtId="0" fontId="16" fillId="2" borderId="14" xfId="0" applyFont="1" applyFill="1" applyBorder="1" applyAlignment="1">
      <alignment horizontal="center" vertical="center"/>
    </xf>
    <xf numFmtId="0" fontId="0" fillId="0" borderId="15" xfId="0" applyBorder="1" applyAlignment="1">
      <alignment horizontal="center" vertical="center"/>
    </xf>
    <xf numFmtId="0" fontId="0" fillId="0" borderId="21" xfId="0" applyBorder="1" applyAlignment="1">
      <alignment horizontal="center" vertical="center"/>
    </xf>
    <xf numFmtId="0" fontId="7" fillId="53" borderId="14" xfId="0" applyFont="1" applyFill="1" applyBorder="1" applyAlignment="1">
      <alignment horizontal="center" vertical="center"/>
    </xf>
    <xf numFmtId="0" fontId="7" fillId="53" borderId="15" xfId="0" applyFont="1" applyFill="1" applyBorder="1" applyAlignment="1">
      <alignment horizontal="center" vertical="center"/>
    </xf>
    <xf numFmtId="0" fontId="7" fillId="53" borderId="21" xfId="0" applyFont="1" applyFill="1" applyBorder="1" applyAlignment="1">
      <alignment horizontal="center" vertical="center"/>
    </xf>
    <xf numFmtId="0" fontId="16" fillId="2" borderId="22" xfId="0" applyFont="1" applyFill="1" applyBorder="1" applyAlignment="1">
      <alignment horizontal="center"/>
    </xf>
    <xf numFmtId="0" fontId="0" fillId="0" borderId="17" xfId="0" applyBorder="1" applyAlignment="1">
      <alignment horizontal="center"/>
    </xf>
    <xf numFmtId="0" fontId="0" fillId="0" borderId="69" xfId="0" applyBorder="1" applyAlignment="1">
      <alignment horizontal="center"/>
    </xf>
    <xf numFmtId="0" fontId="16" fillId="2" borderId="14" xfId="0" applyFont="1" applyFill="1" applyBorder="1" applyAlignment="1">
      <alignment horizontal="center" wrapText="1"/>
    </xf>
    <xf numFmtId="0" fontId="0" fillId="0" borderId="15" xfId="0" applyBorder="1" applyAlignment="1">
      <alignment horizontal="center" wrapText="1"/>
    </xf>
    <xf numFmtId="0" fontId="0" fillId="0" borderId="21" xfId="0" applyBorder="1" applyAlignment="1">
      <alignment horizontal="center" wrapText="1"/>
    </xf>
    <xf numFmtId="0" fontId="16" fillId="2" borderId="22" xfId="0" applyFont="1" applyFill="1" applyBorder="1" applyAlignment="1">
      <alignment horizontal="center" vertical="center"/>
    </xf>
    <xf numFmtId="0" fontId="0" fillId="0" borderId="17" xfId="0" applyBorder="1" applyAlignment="1">
      <alignment horizontal="center" vertical="center"/>
    </xf>
    <xf numFmtId="0" fontId="0" fillId="0" borderId="69" xfId="0" applyBorder="1" applyAlignment="1">
      <alignment horizontal="center" vertical="center"/>
    </xf>
    <xf numFmtId="0" fontId="7" fillId="0" borderId="0" xfId="0" applyFont="1" applyAlignment="1">
      <alignment horizontal="left" vertical="center" wrapText="1"/>
    </xf>
    <xf numFmtId="0" fontId="6" fillId="0" borderId="44" xfId="0" applyFont="1" applyBorder="1" applyAlignment="1">
      <alignment horizontal="left" vertical="center" wrapText="1"/>
    </xf>
    <xf numFmtId="0" fontId="6" fillId="0" borderId="0" xfId="0" applyFont="1" applyAlignment="1">
      <alignment horizontal="left" vertical="center" wrapText="1"/>
    </xf>
    <xf numFmtId="0" fontId="32" fillId="0" borderId="0" xfId="0" applyFont="1" applyAlignment="1">
      <alignment horizontal="center" vertical="center" wrapText="1"/>
    </xf>
    <xf numFmtId="0" fontId="10" fillId="2" borderId="8" xfId="0" applyFont="1" applyFill="1" applyBorder="1" applyAlignment="1">
      <alignment horizontal="center" vertical="center" wrapText="1"/>
    </xf>
    <xf numFmtId="0" fontId="10" fillId="2" borderId="26" xfId="0" applyFont="1" applyFill="1" applyBorder="1" applyAlignment="1">
      <alignment horizontal="center" vertical="center" wrapText="1"/>
    </xf>
    <xf numFmtId="0" fontId="10" fillId="2" borderId="9" xfId="0" applyFont="1" applyFill="1" applyBorder="1" applyAlignment="1">
      <alignment horizontal="center" vertical="center" textRotation="90" wrapText="1"/>
    </xf>
    <xf numFmtId="0" fontId="10" fillId="2" borderId="44" xfId="0" applyFont="1" applyFill="1" applyBorder="1" applyAlignment="1">
      <alignment horizontal="center" vertical="center" textRotation="90" wrapText="1"/>
    </xf>
    <xf numFmtId="0" fontId="10" fillId="2" borderId="12" xfId="0" applyFont="1" applyFill="1" applyBorder="1" applyAlignment="1">
      <alignment horizontal="center" vertical="center" textRotation="90" wrapText="1"/>
    </xf>
    <xf numFmtId="0" fontId="0" fillId="0" borderId="3" xfId="0" applyBorder="1" applyAlignment="1">
      <alignment horizontal="center" vertical="center"/>
    </xf>
    <xf numFmtId="0" fontId="16" fillId="2" borderId="22" xfId="0" applyFont="1" applyFill="1" applyBorder="1" applyAlignment="1">
      <alignment horizontal="center" wrapText="1"/>
    </xf>
    <xf numFmtId="0" fontId="0" fillId="0" borderId="17" xfId="0" applyBorder="1" applyAlignment="1">
      <alignment horizontal="center" wrapText="1"/>
    </xf>
    <xf numFmtId="0" fontId="0" fillId="0" borderId="3" xfId="0" applyBorder="1" applyAlignment="1">
      <alignment horizontal="center" wrapText="1"/>
    </xf>
    <xf numFmtId="0" fontId="16" fillId="2" borderId="147" xfId="0" applyFont="1" applyFill="1" applyBorder="1" applyAlignment="1">
      <alignment horizontal="center" wrapText="1"/>
    </xf>
    <xf numFmtId="0" fontId="0" fillId="0" borderId="13" xfId="0" applyBorder="1" applyAlignment="1">
      <alignment horizontal="center" wrapText="1"/>
    </xf>
    <xf numFmtId="0" fontId="0" fillId="0" borderId="76" xfId="0" applyBorder="1" applyAlignment="1">
      <alignment horizontal="center" wrapText="1"/>
    </xf>
    <xf numFmtId="0" fontId="16" fillId="2" borderId="147" xfId="0" applyFont="1" applyFill="1" applyBorder="1" applyAlignment="1">
      <alignment horizontal="center" vertical="center"/>
    </xf>
    <xf numFmtId="0" fontId="0" fillId="0" borderId="13" xfId="0" applyBorder="1" applyAlignment="1">
      <alignment horizontal="center" vertical="center"/>
    </xf>
    <xf numFmtId="0" fontId="0" fillId="0" borderId="76" xfId="0" applyBorder="1" applyAlignment="1">
      <alignment horizontal="center" vertical="center"/>
    </xf>
    <xf numFmtId="0" fontId="0" fillId="0" borderId="112" xfId="0" applyBorder="1" applyAlignment="1">
      <alignment horizontal="center" vertical="center"/>
    </xf>
    <xf numFmtId="0" fontId="6" fillId="0" borderId="14" xfId="0" applyFont="1" applyBorder="1" applyAlignment="1">
      <alignment horizontal="center" vertical="center"/>
    </xf>
    <xf numFmtId="0" fontId="0" fillId="0" borderId="7" xfId="0" applyBorder="1" applyAlignment="1">
      <alignment horizontal="center" vertical="center"/>
    </xf>
    <xf numFmtId="0" fontId="16" fillId="2" borderId="14" xfId="0" applyFont="1" applyFill="1"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1" xfId="0" applyBorder="1" applyAlignment="1">
      <alignment horizontal="center" vertical="center"/>
    </xf>
    <xf numFmtId="0" fontId="16" fillId="2" borderId="17" xfId="0" applyFont="1" applyFill="1" applyBorder="1" applyAlignment="1">
      <alignment horizontal="center"/>
    </xf>
    <xf numFmtId="0" fontId="51" fillId="47" borderId="20" xfId="0" applyFont="1" applyFill="1" applyBorder="1" applyAlignment="1">
      <alignment vertical="center" wrapText="1"/>
    </xf>
    <xf numFmtId="0" fontId="8" fillId="3" borderId="41" xfId="0" applyFont="1" applyFill="1" applyBorder="1" applyAlignment="1">
      <alignment wrapText="1"/>
    </xf>
    <xf numFmtId="0" fontId="28" fillId="48" borderId="31" xfId="0" applyFont="1" applyFill="1" applyBorder="1" applyAlignment="1">
      <alignment horizontal="center" vertical="center" wrapText="1"/>
    </xf>
    <xf numFmtId="0" fontId="28" fillId="48" borderId="112" xfId="0" applyFont="1" applyFill="1" applyBorder="1" applyAlignment="1">
      <alignment horizontal="center" vertical="center" wrapText="1"/>
    </xf>
    <xf numFmtId="0" fontId="28" fillId="48" borderId="113" xfId="0" applyFont="1" applyFill="1" applyBorder="1" applyAlignment="1">
      <alignment horizontal="center" vertical="center" wrapText="1"/>
    </xf>
    <xf numFmtId="0" fontId="10" fillId="0" borderId="40" xfId="0" applyFont="1" applyBorder="1" applyAlignment="1">
      <alignment horizontal="center" vertical="center" textRotation="90"/>
    </xf>
    <xf numFmtId="0" fontId="10" fillId="0" borderId="78" xfId="0" applyFont="1" applyBorder="1" applyAlignment="1">
      <alignment horizontal="center" vertical="center" textRotation="90"/>
    </xf>
    <xf numFmtId="0" fontId="10" fillId="0" borderId="80" xfId="0" applyFont="1" applyBorder="1" applyAlignment="1">
      <alignment horizontal="center" vertical="center" textRotation="90"/>
    </xf>
    <xf numFmtId="0" fontId="28" fillId="48" borderId="81" xfId="0" applyFont="1" applyFill="1" applyBorder="1" applyAlignment="1">
      <alignment horizontal="center" vertical="center" wrapText="1"/>
    </xf>
    <xf numFmtId="0" fontId="28" fillId="48" borderId="116" xfId="0" applyFont="1" applyFill="1" applyBorder="1" applyAlignment="1">
      <alignment horizontal="center" vertical="center" wrapText="1"/>
    </xf>
    <xf numFmtId="0" fontId="28" fillId="48" borderId="115" xfId="0" applyFont="1" applyFill="1" applyBorder="1" applyAlignment="1">
      <alignment horizontal="center" vertical="center" wrapText="1"/>
    </xf>
    <xf numFmtId="0" fontId="6" fillId="47" borderId="77" xfId="0" applyFont="1" applyFill="1" applyBorder="1" applyAlignment="1">
      <alignment horizontal="center"/>
    </xf>
    <xf numFmtId="0" fontId="6" fillId="47" borderId="31" xfId="0" applyFont="1" applyFill="1" applyBorder="1" applyAlignment="1">
      <alignment horizontal="center"/>
    </xf>
    <xf numFmtId="0" fontId="6" fillId="47" borderId="39" xfId="0" applyFont="1" applyFill="1" applyBorder="1" applyAlignment="1">
      <alignment horizontal="center"/>
    </xf>
    <xf numFmtId="0" fontId="6" fillId="47" borderId="112" xfId="0" applyFont="1" applyFill="1" applyBorder="1" applyAlignment="1">
      <alignment horizontal="center"/>
    </xf>
    <xf numFmtId="0" fontId="6" fillId="47" borderId="22" xfId="0" applyFont="1" applyFill="1" applyBorder="1" applyAlignment="1">
      <alignment horizontal="left" vertical="center" wrapText="1"/>
    </xf>
    <xf numFmtId="0" fontId="6" fillId="47" borderId="69" xfId="0" applyFont="1" applyFill="1" applyBorder="1" applyAlignment="1">
      <alignment horizontal="left" vertical="center" wrapText="1"/>
    </xf>
    <xf numFmtId="0" fontId="6" fillId="47" borderId="20" xfId="0" applyFont="1" applyFill="1" applyBorder="1" applyAlignment="1">
      <alignment horizontal="left" vertical="center" wrapText="1"/>
    </xf>
    <xf numFmtId="0" fontId="6" fillId="47" borderId="113" xfId="0" applyFont="1" applyFill="1" applyBorder="1" applyAlignment="1">
      <alignment horizontal="left" vertical="center" wrapText="1"/>
    </xf>
    <xf numFmtId="0" fontId="6" fillId="47" borderId="29" xfId="0" applyFont="1" applyFill="1" applyBorder="1" applyAlignment="1">
      <alignment horizontal="center"/>
    </xf>
    <xf numFmtId="0" fontId="40" fillId="48" borderId="117" xfId="0" applyFont="1" applyFill="1" applyBorder="1" applyAlignment="1">
      <alignment horizontal="center" vertical="center" wrapText="1"/>
    </xf>
    <xf numFmtId="0" fontId="11" fillId="48" borderId="117" xfId="0" applyFont="1" applyFill="1" applyBorder="1" applyAlignment="1">
      <alignment wrapText="1"/>
    </xf>
    <xf numFmtId="0" fontId="7" fillId="2" borderId="112" xfId="0" applyFont="1" applyFill="1" applyBorder="1" applyAlignment="1">
      <alignment horizontal="center" vertical="center" textRotation="90"/>
    </xf>
    <xf numFmtId="0" fontId="11" fillId="0" borderId="18" xfId="0" applyFont="1" applyBorder="1" applyAlignment="1">
      <alignment horizontal="center" wrapText="1"/>
    </xf>
    <xf numFmtId="0" fontId="6" fillId="0" borderId="70" xfId="0" applyFont="1" applyBorder="1" applyAlignment="1">
      <alignment horizontal="center" wrapText="1"/>
    </xf>
    <xf numFmtId="3" fontId="6" fillId="0" borderId="257" xfId="0" applyNumberFormat="1" applyFont="1" applyBorder="1" applyAlignment="1">
      <alignment horizontal="center" vertical="center" wrapText="1"/>
    </xf>
    <xf numFmtId="3" fontId="21" fillId="0" borderId="434" xfId="0" applyNumberFormat="1" applyFont="1" applyBorder="1" applyAlignment="1">
      <alignment horizontal="center" vertical="center" wrapText="1"/>
    </xf>
    <xf numFmtId="3" fontId="73" fillId="3" borderId="148" xfId="1" applyNumberFormat="1" applyFont="1" applyFill="1" applyBorder="1" applyAlignment="1">
      <alignment horizontal="center"/>
    </xf>
    <xf numFmtId="0" fontId="6" fillId="0" borderId="36" xfId="0" applyFont="1" applyBorder="1" applyAlignment="1">
      <alignment horizontal="center"/>
    </xf>
    <xf numFmtId="0" fontId="11" fillId="0" borderId="4" xfId="0" applyFont="1" applyBorder="1" applyAlignment="1">
      <alignment horizontal="center" wrapText="1"/>
    </xf>
    <xf numFmtId="0" fontId="71" fillId="0" borderId="0" xfId="0" applyFont="1" applyAlignment="1">
      <alignment horizontal="left" vertical="center" wrapText="1"/>
    </xf>
    <xf numFmtId="0" fontId="40" fillId="48" borderId="19" xfId="0" applyFont="1" applyFill="1" applyBorder="1" applyAlignment="1">
      <alignment horizontal="center" vertical="center"/>
    </xf>
    <xf numFmtId="0" fontId="40" fillId="48" borderId="36" xfId="0" applyFont="1" applyFill="1" applyBorder="1" applyAlignment="1">
      <alignment horizontal="center" vertical="center"/>
    </xf>
    <xf numFmtId="0" fontId="40" fillId="48" borderId="37" xfId="0" applyFont="1" applyFill="1" applyBorder="1" applyAlignment="1">
      <alignment horizontal="center" vertical="center"/>
    </xf>
    <xf numFmtId="0" fontId="6" fillId="0" borderId="41" xfId="0" applyFont="1" applyBorder="1" applyAlignment="1">
      <alignment horizontal="center"/>
    </xf>
    <xf numFmtId="0" fontId="40" fillId="48" borderId="146" xfId="0" applyFont="1" applyFill="1" applyBorder="1" applyAlignment="1">
      <alignment horizontal="center" vertical="center"/>
    </xf>
    <xf numFmtId="3" fontId="6" fillId="0" borderId="39" xfId="0" applyNumberFormat="1" applyFont="1" applyBorder="1" applyAlignment="1">
      <alignment horizontal="center" vertical="center" wrapText="1"/>
    </xf>
    <xf numFmtId="3" fontId="6" fillId="0" borderId="0" xfId="0" applyNumberFormat="1" applyFont="1" applyAlignment="1">
      <alignment horizontal="center" vertical="center" wrapText="1"/>
    </xf>
    <xf numFmtId="3" fontId="6" fillId="0" borderId="112" xfId="0" applyNumberFormat="1" applyFont="1" applyBorder="1" applyAlignment="1">
      <alignment horizontal="center" vertical="center" wrapText="1"/>
    </xf>
    <xf numFmtId="3" fontId="6" fillId="0" borderId="65" xfId="0" applyNumberFormat="1" applyFont="1" applyBorder="1" applyAlignment="1">
      <alignment horizontal="center" vertical="center" wrapText="1"/>
    </xf>
    <xf numFmtId="0" fontId="40" fillId="48" borderId="65" xfId="0" applyFont="1" applyFill="1" applyBorder="1" applyAlignment="1">
      <alignment horizontal="center" vertical="center"/>
    </xf>
    <xf numFmtId="3" fontId="6" fillId="0" borderId="200" xfId="0" applyNumberFormat="1" applyFont="1" applyBorder="1" applyAlignment="1">
      <alignment horizontal="center" vertical="center" wrapText="1"/>
    </xf>
    <xf numFmtId="3" fontId="6" fillId="0" borderId="310" xfId="0" applyNumberFormat="1" applyFont="1" applyBorder="1" applyAlignment="1">
      <alignment horizontal="center" vertical="center" wrapText="1"/>
    </xf>
    <xf numFmtId="3" fontId="21" fillId="0" borderId="302" xfId="0" applyNumberFormat="1" applyFont="1" applyBorder="1" applyAlignment="1">
      <alignment horizontal="center" vertical="center" wrapText="1"/>
    </xf>
    <xf numFmtId="0" fontId="40" fillId="48" borderId="419" xfId="0" applyFont="1" applyFill="1" applyBorder="1" applyAlignment="1">
      <alignment horizontal="center" vertical="center"/>
    </xf>
    <xf numFmtId="3" fontId="88" fillId="0" borderId="200" xfId="0" applyNumberFormat="1" applyFont="1" applyBorder="1" applyAlignment="1">
      <alignment horizontal="center" vertical="center" wrapText="1"/>
    </xf>
    <xf numFmtId="3" fontId="88" fillId="0" borderId="310" xfId="0" applyNumberFormat="1" applyFont="1" applyBorder="1" applyAlignment="1">
      <alignment horizontal="center" vertical="center" wrapText="1"/>
    </xf>
    <xf numFmtId="3" fontId="91" fillId="0" borderId="302" xfId="0" applyNumberFormat="1" applyFont="1" applyBorder="1" applyAlignment="1">
      <alignment horizontal="center" vertical="center" wrapText="1"/>
    </xf>
    <xf numFmtId="3" fontId="92" fillId="3" borderId="148" xfId="1" applyNumberFormat="1" applyFont="1" applyFill="1" applyBorder="1" applyAlignment="1">
      <alignment horizontal="center"/>
    </xf>
    <xf numFmtId="0" fontId="93" fillId="0" borderId="4" xfId="0" applyFont="1" applyBorder="1" applyAlignment="1">
      <alignment horizontal="center" wrapText="1"/>
    </xf>
    <xf numFmtId="0" fontId="93" fillId="0" borderId="18" xfId="0" applyFont="1" applyBorder="1" applyAlignment="1">
      <alignment horizontal="center" wrapText="1"/>
    </xf>
    <xf numFmtId="0" fontId="88" fillId="0" borderId="70" xfId="0" applyFont="1" applyBorder="1" applyAlignment="1">
      <alignment horizontal="center" wrapText="1"/>
    </xf>
    <xf numFmtId="0" fontId="88" fillId="0" borderId="36" xfId="0" applyFont="1" applyBorder="1" applyAlignment="1">
      <alignment horizontal="center"/>
    </xf>
    <xf numFmtId="171" fontId="43" fillId="46" borderId="22" xfId="7" applyNumberFormat="1" applyFont="1" applyFill="1" applyBorder="1" applyAlignment="1">
      <alignment horizontal="center" vertical="top"/>
    </xf>
    <xf numFmtId="171" fontId="43" fillId="46" borderId="69" xfId="7" applyNumberFormat="1" applyFont="1" applyFill="1" applyBorder="1" applyAlignment="1">
      <alignment horizontal="center" vertical="top"/>
    </xf>
    <xf numFmtId="171" fontId="43" fillId="46" borderId="34" xfId="7" applyNumberFormat="1" applyFont="1" applyFill="1" applyBorder="1" applyAlignment="1">
      <alignment horizontal="center" vertical="top"/>
    </xf>
    <xf numFmtId="171" fontId="43" fillId="46" borderId="72" xfId="7" applyNumberFormat="1" applyFont="1" applyFill="1" applyBorder="1" applyAlignment="1">
      <alignment horizontal="center" vertical="top"/>
    </xf>
    <xf numFmtId="171" fontId="43" fillId="46" borderId="395" xfId="7" applyNumberFormat="1" applyFont="1" applyFill="1" applyBorder="1" applyAlignment="1">
      <alignment horizontal="center" vertical="top"/>
    </xf>
    <xf numFmtId="171" fontId="43" fillId="46" borderId="396" xfId="7" applyNumberFormat="1" applyFont="1" applyFill="1" applyBorder="1" applyAlignment="1">
      <alignment horizontal="center" vertical="top"/>
    </xf>
    <xf numFmtId="171" fontId="43" fillId="46" borderId="337" xfId="7" applyNumberFormat="1" applyFont="1" applyFill="1" applyBorder="1" applyAlignment="1">
      <alignment horizontal="center" vertical="top"/>
    </xf>
    <xf numFmtId="171" fontId="43" fillId="46" borderId="230" xfId="7" applyNumberFormat="1" applyFont="1" applyFill="1" applyBorder="1" applyAlignment="1">
      <alignment horizontal="center" vertical="top"/>
    </xf>
    <xf numFmtId="171" fontId="43" fillId="46" borderId="357" xfId="7" applyNumberFormat="1" applyFont="1" applyFill="1" applyBorder="1" applyAlignment="1">
      <alignment horizontal="center" vertical="top"/>
    </xf>
    <xf numFmtId="171" fontId="43" fillId="46" borderId="360" xfId="7" applyNumberFormat="1" applyFont="1" applyFill="1" applyBorder="1" applyAlignment="1">
      <alignment horizontal="center" vertical="top"/>
    </xf>
    <xf numFmtId="0" fontId="46" fillId="47" borderId="19" xfId="7" applyFont="1" applyFill="1" applyBorder="1" applyAlignment="1">
      <alignment horizontal="center" vertical="top"/>
    </xf>
    <xf numFmtId="0" fontId="46" fillId="47" borderId="37" xfId="7" applyFont="1" applyFill="1" applyBorder="1" applyAlignment="1">
      <alignment horizontal="center" vertical="top"/>
    </xf>
    <xf numFmtId="171" fontId="43" fillId="46" borderId="14" xfId="7" applyNumberFormat="1" applyFont="1" applyFill="1" applyBorder="1" applyAlignment="1">
      <alignment horizontal="center" vertical="top"/>
    </xf>
    <xf numFmtId="171" fontId="43" fillId="46" borderId="21" xfId="7" applyNumberFormat="1" applyFont="1" applyFill="1" applyBorder="1" applyAlignment="1">
      <alignment horizontal="center" vertical="top"/>
    </xf>
    <xf numFmtId="0" fontId="40" fillId="47" borderId="77" xfId="7" applyFont="1" applyFill="1" applyBorder="1" applyAlignment="1">
      <alignment horizontal="center" vertical="center" wrapText="1"/>
    </xf>
    <xf numFmtId="0" fontId="40" fillId="47" borderId="29" xfId="7" applyFont="1" applyFill="1" applyBorder="1" applyAlignment="1">
      <alignment horizontal="center" vertical="center" wrapText="1"/>
    </xf>
    <xf numFmtId="0" fontId="40" fillId="47" borderId="31" xfId="7" applyFont="1" applyFill="1" applyBorder="1" applyAlignment="1">
      <alignment horizontal="center" vertical="center" wrapText="1"/>
    </xf>
    <xf numFmtId="0" fontId="40" fillId="47" borderId="19" xfId="7" applyFont="1" applyFill="1" applyBorder="1" applyAlignment="1">
      <alignment horizontal="center" vertical="center" wrapText="1"/>
    </xf>
    <xf numFmtId="0" fontId="40" fillId="47" borderId="36" xfId="7" applyFont="1" applyFill="1" applyBorder="1" applyAlignment="1">
      <alignment horizontal="center" vertical="center" wrapText="1"/>
    </xf>
    <xf numFmtId="0" fontId="40" fillId="47" borderId="37" xfId="7" applyFont="1" applyFill="1" applyBorder="1" applyAlignment="1">
      <alignment horizontal="center" vertical="center" wrapText="1"/>
    </xf>
    <xf numFmtId="0" fontId="46" fillId="47" borderId="20" xfId="7" applyFont="1" applyFill="1" applyBorder="1" applyAlignment="1">
      <alignment horizontal="center" vertical="top"/>
    </xf>
    <xf numFmtId="0" fontId="46" fillId="47" borderId="113" xfId="7" applyFont="1" applyFill="1" applyBorder="1" applyAlignment="1">
      <alignment horizontal="center" vertical="top"/>
    </xf>
    <xf numFmtId="171" fontId="43" fillId="46" borderId="19" xfId="7" applyNumberFormat="1" applyFont="1" applyFill="1" applyBorder="1" applyAlignment="1">
      <alignment horizontal="center" vertical="top"/>
    </xf>
    <xf numFmtId="171" fontId="43" fillId="46" borderId="37" xfId="7" applyNumberFormat="1" applyFont="1" applyFill="1" applyBorder="1" applyAlignment="1">
      <alignment horizontal="center" vertical="top"/>
    </xf>
    <xf numFmtId="171" fontId="43" fillId="46" borderId="98" xfId="7" applyNumberFormat="1" applyFont="1" applyFill="1" applyBorder="1" applyAlignment="1">
      <alignment horizontal="center" vertical="top"/>
    </xf>
    <xf numFmtId="171" fontId="43" fillId="46" borderId="74" xfId="7" applyNumberFormat="1" applyFont="1" applyFill="1" applyBorder="1" applyAlignment="1">
      <alignment horizontal="center" vertical="top"/>
    </xf>
    <xf numFmtId="171" fontId="43" fillId="46" borderId="39" xfId="7" applyNumberFormat="1" applyFont="1" applyFill="1" applyBorder="1" applyAlignment="1">
      <alignment horizontal="center" vertical="top"/>
    </xf>
    <xf numFmtId="171" fontId="43" fillId="46" borderId="112" xfId="7" applyNumberFormat="1" applyFont="1" applyFill="1" applyBorder="1" applyAlignment="1">
      <alignment horizontal="center" vertical="top"/>
    </xf>
    <xf numFmtId="0" fontId="40" fillId="48" borderId="14" xfId="7" applyFont="1" applyFill="1" applyBorder="1" applyAlignment="1">
      <alignment horizontal="center" vertical="center" wrapText="1"/>
    </xf>
    <xf numFmtId="0" fontId="40" fillId="48" borderId="15" xfId="7" applyFont="1" applyFill="1" applyBorder="1" applyAlignment="1">
      <alignment horizontal="center" vertical="center" wrapText="1"/>
    </xf>
    <xf numFmtId="0" fontId="40" fillId="48" borderId="21" xfId="7" applyFont="1" applyFill="1" applyBorder="1" applyAlignment="1">
      <alignment horizontal="center" vertical="center" wrapText="1"/>
    </xf>
    <xf numFmtId="0" fontId="40" fillId="48" borderId="19" xfId="7" applyFont="1" applyFill="1" applyBorder="1" applyAlignment="1">
      <alignment horizontal="center" vertical="center" wrapText="1"/>
    </xf>
    <xf numFmtId="0" fontId="40" fillId="48" borderId="36" xfId="7" applyFont="1" applyFill="1" applyBorder="1" applyAlignment="1">
      <alignment horizontal="center" vertical="center" wrapText="1"/>
    </xf>
    <xf numFmtId="0" fontId="40" fillId="48" borderId="37" xfId="7" applyFont="1" applyFill="1" applyBorder="1" applyAlignment="1">
      <alignment horizontal="center" vertical="center" wrapText="1"/>
    </xf>
    <xf numFmtId="0" fontId="46" fillId="47" borderId="36" xfId="7" applyFont="1" applyFill="1" applyBorder="1" applyAlignment="1">
      <alignment horizontal="center" vertical="top"/>
    </xf>
    <xf numFmtId="171" fontId="43" fillId="46" borderId="15" xfId="7" applyNumberFormat="1" applyFont="1" applyFill="1" applyBorder="1" applyAlignment="1">
      <alignment horizontal="center" vertical="top"/>
    </xf>
    <xf numFmtId="0" fontId="40" fillId="47" borderId="15" xfId="7" applyFont="1" applyFill="1" applyBorder="1" applyAlignment="1">
      <alignment horizontal="center" vertical="center" wrapText="1"/>
    </xf>
    <xf numFmtId="0" fontId="40" fillId="47" borderId="21" xfId="7" applyFont="1" applyFill="1" applyBorder="1" applyAlignment="1">
      <alignment horizontal="center" vertical="center" wrapText="1"/>
    </xf>
    <xf numFmtId="0" fontId="40" fillId="47" borderId="235" xfId="7" applyFont="1" applyFill="1" applyBorder="1" applyAlignment="1">
      <alignment horizontal="center" vertical="center" wrapText="1"/>
    </xf>
    <xf numFmtId="0" fontId="40" fillId="47" borderId="236" xfId="7" applyFont="1" applyFill="1" applyBorder="1" applyAlignment="1">
      <alignment horizontal="center" vertical="center" wrapText="1"/>
    </xf>
    <xf numFmtId="171" fontId="43" fillId="46" borderId="114" xfId="7" applyNumberFormat="1" applyFont="1" applyFill="1" applyBorder="1" applyAlignment="1">
      <alignment horizontal="center" vertical="top"/>
    </xf>
    <xf numFmtId="0" fontId="6" fillId="0" borderId="0" xfId="7" applyFont="1" applyAlignment="1">
      <alignment horizontal="left" vertical="top" wrapText="1"/>
    </xf>
    <xf numFmtId="0" fontId="19" fillId="0" borderId="0" xfId="0" applyFont="1" applyAlignment="1">
      <alignment horizontal="left" vertical="center" wrapText="1"/>
    </xf>
    <xf numFmtId="0" fontId="19" fillId="0" borderId="0" xfId="0" applyFont="1" applyAlignment="1">
      <alignment horizontal="left" vertical="top" wrapText="1"/>
    </xf>
    <xf numFmtId="171" fontId="43" fillId="46" borderId="147" xfId="7" applyNumberFormat="1" applyFont="1" applyFill="1" applyBorder="1" applyAlignment="1">
      <alignment horizontal="center" vertical="top"/>
    </xf>
    <xf numFmtId="171" fontId="43" fillId="46" borderId="76" xfId="7" applyNumberFormat="1" applyFont="1" applyFill="1" applyBorder="1" applyAlignment="1">
      <alignment horizontal="center" vertical="top"/>
    </xf>
    <xf numFmtId="0" fontId="6" fillId="3" borderId="71" xfId="7" applyFont="1" applyFill="1" applyBorder="1" applyAlignment="1">
      <alignment horizontal="left" vertical="center" wrapText="1"/>
    </xf>
    <xf numFmtId="0" fontId="6" fillId="3" borderId="114" xfId="7" applyFont="1" applyFill="1" applyBorder="1" applyAlignment="1">
      <alignment horizontal="left" vertical="center" wrapText="1"/>
    </xf>
    <xf numFmtId="0" fontId="7" fillId="46" borderId="65" xfId="7" applyFont="1" applyFill="1" applyBorder="1" applyAlignment="1">
      <alignment horizontal="center" vertical="top"/>
    </xf>
    <xf numFmtId="0" fontId="7" fillId="46" borderId="30" xfId="7" applyFont="1" applyFill="1" applyBorder="1" applyAlignment="1">
      <alignment horizontal="center" vertical="top"/>
    </xf>
    <xf numFmtId="0" fontId="7" fillId="46" borderId="143" xfId="7" applyFont="1" applyFill="1" applyBorder="1" applyAlignment="1">
      <alignment horizontal="center" vertical="top"/>
    </xf>
    <xf numFmtId="0" fontId="7" fillId="46" borderId="90" xfId="7" applyFont="1" applyFill="1" applyBorder="1" applyAlignment="1">
      <alignment horizontal="center" vertical="top"/>
    </xf>
    <xf numFmtId="0" fontId="6" fillId="0" borderId="68" xfId="0" applyFont="1" applyBorder="1" applyAlignment="1">
      <alignment horizontal="left" vertical="center" wrapText="1"/>
    </xf>
    <xf numFmtId="0" fontId="6" fillId="0" borderId="15" xfId="0" applyFont="1" applyBorder="1" applyAlignment="1">
      <alignment horizontal="left" vertical="center" wrapText="1"/>
    </xf>
    <xf numFmtId="0" fontId="6" fillId="3" borderId="41" xfId="7" applyFont="1" applyFill="1" applyBorder="1" applyAlignment="1">
      <alignment horizontal="left" vertical="center" wrapText="1"/>
    </xf>
    <xf numFmtId="0" fontId="6" fillId="3" borderId="110" xfId="7" applyFont="1" applyFill="1" applyBorder="1" applyAlignment="1">
      <alignment horizontal="left" vertical="center" wrapText="1"/>
    </xf>
    <xf numFmtId="0" fontId="7" fillId="46" borderId="66" xfId="7" applyFont="1" applyFill="1" applyBorder="1" applyAlignment="1">
      <alignment horizontal="center" vertical="top"/>
    </xf>
    <xf numFmtId="0" fontId="7" fillId="46" borderId="420" xfId="7" applyFont="1" applyFill="1" applyBorder="1" applyAlignment="1">
      <alignment horizontal="center" vertical="top"/>
    </xf>
    <xf numFmtId="0" fontId="7" fillId="46" borderId="421" xfId="7" applyFont="1" applyFill="1" applyBorder="1" applyAlignment="1">
      <alignment horizontal="center" vertical="top"/>
    </xf>
    <xf numFmtId="0" fontId="88" fillId="0" borderId="193" xfId="0" applyFont="1" applyBorder="1" applyAlignment="1">
      <alignment horizontal="left" vertical="center" wrapText="1"/>
    </xf>
    <xf numFmtId="0" fontId="88" fillId="0" borderId="393" xfId="0" applyFont="1" applyBorder="1" applyAlignment="1">
      <alignment horizontal="left" vertical="center" wrapText="1"/>
    </xf>
    <xf numFmtId="0" fontId="88" fillId="3" borderId="71" xfId="7" applyFont="1" applyFill="1" applyBorder="1" applyAlignment="1">
      <alignment horizontal="left" vertical="center" wrapText="1"/>
    </xf>
    <xf numFmtId="0" fontId="88" fillId="3" borderId="72" xfId="7" applyFont="1" applyFill="1" applyBorder="1" applyAlignment="1">
      <alignment horizontal="left" vertical="center" wrapText="1"/>
    </xf>
    <xf numFmtId="0" fontId="8" fillId="0" borderId="0" xfId="0" applyFont="1" applyAlignment="1">
      <alignment horizontal="left" vertical="center" wrapText="1"/>
    </xf>
    <xf numFmtId="0" fontId="6" fillId="0" borderId="14" xfId="0" applyFont="1" applyBorder="1" applyAlignment="1">
      <alignment horizontal="left" vertical="center" wrapText="1"/>
    </xf>
    <xf numFmtId="0" fontId="6" fillId="0" borderId="7" xfId="0" applyFont="1" applyBorder="1" applyAlignment="1">
      <alignment horizontal="left" vertical="center" wrapText="1"/>
    </xf>
    <xf numFmtId="3" fontId="6" fillId="0" borderId="141" xfId="7" applyNumberFormat="1" applyFont="1" applyBorder="1" applyAlignment="1">
      <alignment horizontal="center" vertical="top"/>
    </xf>
    <xf numFmtId="3" fontId="6" fillId="0" borderId="139" xfId="7" applyNumberFormat="1" applyFont="1" applyBorder="1" applyAlignment="1">
      <alignment horizontal="center" vertical="top"/>
    </xf>
    <xf numFmtId="0" fontId="7" fillId="48" borderId="255" xfId="7" applyFont="1" applyFill="1" applyBorder="1" applyAlignment="1">
      <alignment horizontal="center" vertical="top"/>
    </xf>
    <xf numFmtId="0" fontId="7" fillId="48" borderId="423" xfId="7" applyFont="1" applyFill="1" applyBorder="1" applyAlignment="1">
      <alignment horizontal="center" vertical="top"/>
    </xf>
    <xf numFmtId="0" fontId="7" fillId="48" borderId="4" xfId="7" applyFont="1" applyFill="1" applyBorder="1" applyAlignment="1">
      <alignment horizontal="center" vertical="top"/>
    </xf>
    <xf numFmtId="0" fontId="7" fillId="48" borderId="38" xfId="7" applyFont="1" applyFill="1" applyBorder="1" applyAlignment="1">
      <alignment horizontal="center" vertical="top"/>
    </xf>
    <xf numFmtId="3" fontId="6" fillId="0" borderId="22" xfId="7" applyNumberFormat="1" applyFont="1" applyBorder="1" applyAlignment="1">
      <alignment horizontal="center" vertical="top"/>
    </xf>
    <xf numFmtId="3" fontId="6" fillId="0" borderId="69" xfId="7" applyNumberFormat="1" applyFont="1" applyBorder="1" applyAlignment="1">
      <alignment horizontal="center" vertical="top"/>
    </xf>
    <xf numFmtId="3" fontId="6" fillId="0" borderId="34" xfId="7" applyNumberFormat="1" applyFont="1" applyBorder="1" applyAlignment="1">
      <alignment horizontal="center" vertical="top"/>
    </xf>
    <xf numFmtId="3" fontId="6" fillId="0" borderId="72" xfId="7" applyNumberFormat="1" applyFont="1" applyBorder="1" applyAlignment="1">
      <alignment horizontal="center" vertical="top"/>
    </xf>
    <xf numFmtId="3" fontId="6" fillId="3" borderId="17" xfId="7" applyNumberFormat="1" applyFont="1" applyFill="1" applyBorder="1" applyAlignment="1">
      <alignment horizontal="center" vertical="top"/>
    </xf>
    <xf numFmtId="3" fontId="6" fillId="3" borderId="213" xfId="7" applyNumberFormat="1" applyFont="1" applyFill="1" applyBorder="1" applyAlignment="1">
      <alignment horizontal="center" vertical="top"/>
    </xf>
    <xf numFmtId="3" fontId="6" fillId="3" borderId="229" xfId="7" applyNumberFormat="1" applyFont="1" applyFill="1" applyBorder="1" applyAlignment="1">
      <alignment horizontal="center" vertical="top"/>
    </xf>
    <xf numFmtId="3" fontId="6" fillId="3" borderId="212" xfId="7" applyNumberFormat="1" applyFont="1" applyFill="1" applyBorder="1" applyAlignment="1">
      <alignment horizontal="center" vertical="top"/>
    </xf>
    <xf numFmtId="3" fontId="6" fillId="0" borderId="229" xfId="7" applyNumberFormat="1" applyFont="1" applyBorder="1" applyAlignment="1">
      <alignment horizontal="center" vertical="top"/>
    </xf>
    <xf numFmtId="3" fontId="6" fillId="0" borderId="67" xfId="7" applyNumberFormat="1" applyFont="1" applyBorder="1" applyAlignment="1">
      <alignment horizontal="center" vertical="top"/>
    </xf>
    <xf numFmtId="3" fontId="6" fillId="0" borderId="30" xfId="7" applyNumberFormat="1" applyFont="1" applyBorder="1" applyAlignment="1">
      <alignment horizontal="center" vertical="top"/>
    </xf>
    <xf numFmtId="3" fontId="6" fillId="0" borderId="3" xfId="7" applyNumberFormat="1" applyFont="1" applyBorder="1" applyAlignment="1">
      <alignment horizontal="center" vertical="top"/>
    </xf>
    <xf numFmtId="3" fontId="6" fillId="0" borderId="2" xfId="7" applyNumberFormat="1" applyFont="1" applyBorder="1" applyAlignment="1">
      <alignment horizontal="center" vertical="top"/>
    </xf>
    <xf numFmtId="3" fontId="6" fillId="0" borderId="13" xfId="7" applyNumberFormat="1" applyFont="1" applyBorder="1" applyAlignment="1">
      <alignment horizontal="center" vertical="top"/>
    </xf>
    <xf numFmtId="0" fontId="7" fillId="48" borderId="195" xfId="7" applyFont="1" applyFill="1" applyBorder="1" applyAlignment="1">
      <alignment horizontal="center" vertical="top"/>
    </xf>
    <xf numFmtId="0" fontId="7" fillId="48" borderId="193" xfId="7" applyFont="1" applyFill="1" applyBorder="1" applyAlignment="1">
      <alignment horizontal="center" vertical="top"/>
    </xf>
    <xf numFmtId="3" fontId="6" fillId="0" borderId="114" xfId="7" applyNumberFormat="1" applyFont="1" applyBorder="1" applyAlignment="1">
      <alignment horizontal="center" vertical="top"/>
    </xf>
    <xf numFmtId="0" fontId="7" fillId="48" borderId="224" xfId="7" applyFont="1" applyFill="1" applyBorder="1" applyAlignment="1">
      <alignment horizontal="center" vertical="top"/>
    </xf>
    <xf numFmtId="3" fontId="6" fillId="0" borderId="215" xfId="7" applyNumberFormat="1" applyFont="1" applyBorder="1" applyAlignment="1">
      <alignment horizontal="center" vertical="top"/>
    </xf>
    <xf numFmtId="3" fontId="6" fillId="0" borderId="38" xfId="7" applyNumberFormat="1" applyFont="1" applyBorder="1" applyAlignment="1">
      <alignment horizontal="center" vertical="top"/>
    </xf>
    <xf numFmtId="3" fontId="6" fillId="0" borderId="185" xfId="7" applyNumberFormat="1" applyFont="1" applyBorder="1" applyAlignment="1">
      <alignment horizontal="center" vertical="top"/>
    </xf>
    <xf numFmtId="3" fontId="6" fillId="0" borderId="78" xfId="7" applyNumberFormat="1" applyFont="1" applyBorder="1" applyAlignment="1">
      <alignment horizontal="center" vertical="top"/>
    </xf>
    <xf numFmtId="3" fontId="6" fillId="0" borderId="375" xfId="7" applyNumberFormat="1" applyFont="1" applyBorder="1" applyAlignment="1">
      <alignment horizontal="center" vertical="top"/>
    </xf>
    <xf numFmtId="3" fontId="6" fillId="0" borderId="76" xfId="7" applyNumberFormat="1" applyFont="1" applyBorder="1" applyAlignment="1">
      <alignment horizontal="center" vertical="top"/>
    </xf>
    <xf numFmtId="3" fontId="6" fillId="0" borderId="17" xfId="7" applyNumberFormat="1" applyFont="1" applyBorder="1" applyAlignment="1">
      <alignment horizontal="center" vertical="top"/>
    </xf>
    <xf numFmtId="0" fontId="7" fillId="48" borderId="191" xfId="7" applyFont="1" applyFill="1" applyBorder="1" applyAlignment="1">
      <alignment horizontal="center" vertical="top"/>
    </xf>
    <xf numFmtId="3" fontId="6" fillId="0" borderId="4" xfId="7" applyNumberFormat="1" applyFont="1" applyBorder="1" applyAlignment="1">
      <alignment horizontal="center" vertical="top"/>
    </xf>
    <xf numFmtId="3" fontId="6" fillId="0" borderId="18" xfId="7" applyNumberFormat="1" applyFont="1" applyBorder="1" applyAlignment="1">
      <alignment horizontal="center" vertical="top"/>
    </xf>
    <xf numFmtId="3" fontId="6" fillId="0" borderId="147" xfId="7" applyNumberFormat="1" applyFont="1" applyBorder="1" applyAlignment="1">
      <alignment horizontal="center" vertical="top"/>
    </xf>
    <xf numFmtId="0" fontId="6" fillId="3" borderId="18" xfId="0" applyFont="1" applyFill="1" applyBorder="1" applyAlignment="1">
      <alignment horizontal="left" vertical="top"/>
    </xf>
    <xf numFmtId="0" fontId="6" fillId="3" borderId="1" xfId="0" applyFont="1" applyFill="1" applyBorder="1" applyAlignment="1">
      <alignment horizontal="left" vertical="top"/>
    </xf>
    <xf numFmtId="0" fontId="6" fillId="3" borderId="78" xfId="0" applyFont="1" applyFill="1" applyBorder="1" applyAlignment="1">
      <alignment horizontal="left" vertical="top"/>
    </xf>
    <xf numFmtId="0" fontId="88" fillId="3" borderId="34" xfId="0" applyFont="1" applyFill="1" applyBorder="1" applyAlignment="1">
      <alignment horizontal="left" vertical="top"/>
    </xf>
    <xf numFmtId="0" fontId="88" fillId="3" borderId="114" xfId="0" applyFont="1" applyFill="1" applyBorder="1" applyAlignment="1">
      <alignment horizontal="left" vertical="top"/>
    </xf>
    <xf numFmtId="0" fontId="88" fillId="3" borderId="72" xfId="0" applyFont="1" applyFill="1" applyBorder="1" applyAlignment="1">
      <alignment horizontal="left" vertical="top"/>
    </xf>
    <xf numFmtId="0" fontId="6" fillId="0" borderId="77" xfId="0" applyFont="1" applyBorder="1" applyAlignment="1">
      <alignment horizontal="left" vertical="top" wrapText="1"/>
    </xf>
    <xf numFmtId="0" fontId="6" fillId="0" borderId="29" xfId="0" applyFont="1" applyBorder="1" applyAlignment="1">
      <alignment horizontal="left" vertical="top" wrapText="1"/>
    </xf>
    <xf numFmtId="0" fontId="6" fillId="0" borderId="31" xfId="0" applyFont="1" applyBorder="1" applyAlignment="1">
      <alignment horizontal="left" vertical="top" wrapText="1"/>
    </xf>
    <xf numFmtId="0" fontId="6" fillId="0" borderId="34" xfId="0" applyFont="1" applyBorder="1" applyAlignment="1">
      <alignment horizontal="left" vertical="top" wrapText="1"/>
    </xf>
    <xf numFmtId="0" fontId="6" fillId="0" borderId="114" xfId="0" applyFont="1" applyBorder="1" applyAlignment="1">
      <alignment horizontal="left" vertical="top" wrapText="1"/>
    </xf>
    <xf numFmtId="0" fontId="6" fillId="0" borderId="72" xfId="0" applyFont="1" applyBorder="1" applyAlignment="1">
      <alignment horizontal="left" vertical="top" wrapText="1"/>
    </xf>
    <xf numFmtId="0" fontId="6" fillId="0" borderId="19" xfId="0" applyFont="1" applyBorder="1" applyAlignment="1">
      <alignment horizontal="left" vertical="center" wrapText="1"/>
    </xf>
    <xf numFmtId="0" fontId="6" fillId="0" borderId="36" xfId="0" applyFont="1" applyBorder="1" applyAlignment="1">
      <alignment horizontal="left" vertical="center" wrapText="1"/>
    </xf>
    <xf numFmtId="0" fontId="6" fillId="0" borderId="37" xfId="0" applyFont="1" applyBorder="1" applyAlignment="1">
      <alignment horizontal="left" vertical="center" wrapText="1"/>
    </xf>
    <xf numFmtId="175" fontId="6" fillId="0" borderId="19" xfId="1" applyNumberFormat="1" applyFont="1" applyBorder="1" applyAlignment="1">
      <alignment horizontal="left" vertical="center" wrapText="1"/>
    </xf>
    <xf numFmtId="175" fontId="6" fillId="0" borderId="36" xfId="1" applyNumberFormat="1" applyFont="1" applyBorder="1" applyAlignment="1">
      <alignment horizontal="left" vertical="center" wrapText="1"/>
    </xf>
    <xf numFmtId="175" fontId="6" fillId="0" borderId="37" xfId="1" applyNumberFormat="1" applyFont="1" applyBorder="1" applyAlignment="1">
      <alignment horizontal="left" vertical="center" wrapText="1"/>
    </xf>
    <xf numFmtId="0" fontId="70" fillId="50" borderId="403" xfId="0" applyFont="1" applyFill="1" applyBorder="1" applyAlignment="1">
      <alignment horizontal="center" wrapText="1"/>
    </xf>
    <xf numFmtId="0" fontId="70" fillId="50" borderId="310" xfId="0" applyFont="1" applyFill="1" applyBorder="1" applyAlignment="1">
      <alignment horizontal="center" wrapText="1"/>
    </xf>
    <xf numFmtId="0" fontId="70" fillId="50" borderId="371" xfId="0" applyFont="1" applyFill="1" applyBorder="1" applyAlignment="1">
      <alignment horizontal="center" wrapText="1"/>
    </xf>
    <xf numFmtId="0" fontId="21" fillId="0" borderId="5" xfId="0" applyFont="1" applyBorder="1" applyAlignment="1">
      <alignment horizontal="left" vertical="top" wrapText="1"/>
    </xf>
    <xf numFmtId="0" fontId="21" fillId="0" borderId="38" xfId="0" applyFont="1" applyBorder="1" applyAlignment="1">
      <alignment horizontal="left" vertical="top" wrapText="1"/>
    </xf>
    <xf numFmtId="0" fontId="91" fillId="3" borderId="18" xfId="0" applyFont="1" applyFill="1" applyBorder="1" applyAlignment="1">
      <alignment horizontal="left" vertical="top" wrapText="1"/>
    </xf>
    <xf numFmtId="0" fontId="91" fillId="3" borderId="1" xfId="0" applyFont="1" applyFill="1" applyBorder="1" applyAlignment="1">
      <alignment horizontal="left" vertical="top" wrapText="1"/>
    </xf>
    <xf numFmtId="0" fontId="91" fillId="3" borderId="78" xfId="0" applyFont="1" applyFill="1" applyBorder="1" applyAlignment="1">
      <alignment horizontal="left" vertical="top" wrapText="1"/>
    </xf>
    <xf numFmtId="0" fontId="6" fillId="49" borderId="39" xfId="0" applyFont="1" applyFill="1" applyBorder="1" applyAlignment="1">
      <alignment horizontal="left" vertical="center" wrapText="1"/>
    </xf>
    <xf numFmtId="0" fontId="6" fillId="49" borderId="0" xfId="0" applyFont="1" applyFill="1" applyAlignment="1">
      <alignment horizontal="left" vertical="center" wrapText="1"/>
    </xf>
    <xf numFmtId="0" fontId="6" fillId="49" borderId="112" xfId="0" applyFont="1" applyFill="1" applyBorder="1" applyAlignment="1">
      <alignment horizontal="left" vertical="center" wrapText="1"/>
    </xf>
    <xf numFmtId="0" fontId="6" fillId="0" borderId="310" xfId="0" applyFont="1" applyBorder="1" applyAlignment="1">
      <alignment horizontal="left" vertical="top" wrapText="1"/>
    </xf>
    <xf numFmtId="0" fontId="6" fillId="0" borderId="371" xfId="0" applyFont="1" applyBorder="1" applyAlignment="1">
      <alignment horizontal="left" vertical="top" wrapText="1"/>
    </xf>
    <xf numFmtId="0" fontId="6" fillId="0" borderId="1" xfId="0" applyFont="1" applyBorder="1" applyAlignment="1">
      <alignment horizontal="left" vertical="top" wrapText="1"/>
    </xf>
    <xf numFmtId="0" fontId="6" fillId="0" borderId="78" xfId="0" applyFont="1" applyBorder="1" applyAlignment="1">
      <alignment horizontal="left" vertical="top" wrapText="1"/>
    </xf>
    <xf numFmtId="0" fontId="6" fillId="0" borderId="98" xfId="0" applyFont="1" applyBorder="1" applyAlignment="1">
      <alignment horizontal="left" vertical="top" wrapText="1"/>
    </xf>
    <xf numFmtId="0" fontId="6" fillId="0" borderId="10" xfId="0" applyFont="1" applyBorder="1" applyAlignment="1">
      <alignment horizontal="left" vertical="top" wrapText="1"/>
    </xf>
    <xf numFmtId="0" fontId="6" fillId="0" borderId="74" xfId="0" applyFont="1" applyBorder="1" applyAlignment="1">
      <alignment horizontal="left" vertical="top" wrapText="1"/>
    </xf>
    <xf numFmtId="0" fontId="91" fillId="0" borderId="1" xfId="0" applyFont="1" applyBorder="1" applyAlignment="1">
      <alignment horizontal="left" vertical="top" wrapText="1"/>
    </xf>
    <xf numFmtId="0" fontId="88" fillId="0" borderId="1" xfId="0" applyFont="1" applyBorder="1" applyAlignment="1">
      <alignment horizontal="left" vertical="top" wrapText="1"/>
    </xf>
    <xf numFmtId="0" fontId="88" fillId="0" borderId="78" xfId="0" applyFont="1" applyBorder="1" applyAlignment="1">
      <alignment horizontal="left" vertical="top" wrapText="1"/>
    </xf>
    <xf numFmtId="0" fontId="88" fillId="0" borderId="8" xfId="0" applyFont="1" applyBorder="1" applyAlignment="1">
      <alignment horizontal="left" vertical="top" wrapText="1"/>
    </xf>
    <xf numFmtId="0" fontId="88" fillId="0" borderId="80" xfId="0" applyFont="1" applyBorder="1" applyAlignment="1">
      <alignment horizontal="left" vertical="top" wrapText="1"/>
    </xf>
    <xf numFmtId="0" fontId="6" fillId="0" borderId="39" xfId="0" applyFont="1" applyBorder="1" applyAlignment="1">
      <alignment horizontal="left" vertical="top" wrapText="1"/>
    </xf>
    <xf numFmtId="0" fontId="6" fillId="0" borderId="0" xfId="0" applyFont="1" applyAlignment="1">
      <alignment horizontal="left" vertical="top" wrapText="1"/>
    </xf>
    <xf numFmtId="0" fontId="6" fillId="0" borderId="112" xfId="0" applyFont="1" applyBorder="1" applyAlignment="1">
      <alignment horizontal="left" vertical="top" wrapText="1"/>
    </xf>
    <xf numFmtId="0" fontId="6" fillId="0" borderId="20" xfId="0" applyFont="1" applyBorder="1" applyAlignment="1">
      <alignment horizontal="left" vertical="top" wrapText="1"/>
    </xf>
    <xf numFmtId="0" fontId="6" fillId="0" borderId="41" xfId="0" applyFont="1" applyBorder="1" applyAlignment="1">
      <alignment horizontal="left" vertical="top" wrapText="1"/>
    </xf>
    <xf numFmtId="0" fontId="6" fillId="0" borderId="113" xfId="0" applyFont="1" applyBorder="1" applyAlignment="1">
      <alignment horizontal="left" vertical="top" wrapText="1"/>
    </xf>
    <xf numFmtId="0" fontId="6" fillId="49" borderId="77" xfId="0" applyFont="1" applyFill="1" applyBorder="1" applyAlignment="1">
      <alignment horizontal="left" vertical="center"/>
    </xf>
    <xf numFmtId="0" fontId="6" fillId="49" borderId="29" xfId="0" applyFont="1" applyFill="1" applyBorder="1" applyAlignment="1">
      <alignment horizontal="left" vertical="center"/>
    </xf>
    <xf numFmtId="0" fontId="6" fillId="49" borderId="31" xfId="0" applyFont="1" applyFill="1" applyBorder="1" applyAlignment="1">
      <alignment horizontal="left" vertical="center"/>
    </xf>
    <xf numFmtId="0" fontId="6" fillId="49" borderId="39" xfId="0" applyFont="1" applyFill="1" applyBorder="1" applyAlignment="1">
      <alignment horizontal="left" vertical="center"/>
    </xf>
    <xf numFmtId="0" fontId="6" fillId="49" borderId="0" xfId="0" applyFont="1" applyFill="1" applyAlignment="1">
      <alignment horizontal="left" vertical="center"/>
    </xf>
    <xf numFmtId="0" fontId="6" fillId="49" borderId="112" xfId="0" applyFont="1" applyFill="1" applyBorder="1" applyAlignment="1">
      <alignment horizontal="left" vertical="center"/>
    </xf>
    <xf numFmtId="0" fontId="6" fillId="0" borderId="39" xfId="0" applyFont="1" applyBorder="1" applyAlignment="1">
      <alignment horizontal="left" vertical="center"/>
    </xf>
    <xf numFmtId="0" fontId="6" fillId="0" borderId="0" xfId="0" applyFont="1" applyAlignment="1">
      <alignment horizontal="left" vertical="center"/>
    </xf>
    <xf numFmtId="0" fontId="6" fillId="0" borderId="112" xfId="0" applyFont="1" applyBorder="1" applyAlignment="1">
      <alignment horizontal="left" vertical="center"/>
    </xf>
    <xf numFmtId="0" fontId="6" fillId="0" borderId="22" xfId="0" applyFont="1" applyBorder="1" applyAlignment="1">
      <alignment horizontal="left" vertical="center"/>
    </xf>
    <xf numFmtId="0" fontId="6" fillId="0" borderId="17" xfId="0" applyFont="1" applyBorder="1" applyAlignment="1">
      <alignment horizontal="left" vertical="center"/>
    </xf>
    <xf numFmtId="0" fontId="6" fillId="0" borderId="69" xfId="0" applyFont="1" applyBorder="1" applyAlignment="1">
      <alignment horizontal="left" vertical="center"/>
    </xf>
    <xf numFmtId="0" fontId="6" fillId="0" borderId="20" xfId="0" applyFont="1" applyBorder="1" applyAlignment="1">
      <alignment horizontal="left" vertical="center"/>
    </xf>
    <xf numFmtId="0" fontId="6" fillId="0" borderId="41" xfId="0" applyFont="1" applyBorder="1" applyAlignment="1">
      <alignment horizontal="left" vertical="center"/>
    </xf>
    <xf numFmtId="0" fontId="6" fillId="0" borderId="113" xfId="0" applyFont="1" applyBorder="1" applyAlignment="1">
      <alignment horizontal="left" vertical="center"/>
    </xf>
    <xf numFmtId="0" fontId="7" fillId="0" borderId="77"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31" xfId="0" applyFont="1" applyBorder="1" applyAlignment="1">
      <alignment horizontal="center" vertical="center" wrapText="1"/>
    </xf>
    <xf numFmtId="0" fontId="6" fillId="0" borderId="39" xfId="0" applyFont="1" applyBorder="1" applyAlignment="1">
      <alignment horizontal="left" vertical="center" wrapText="1"/>
    </xf>
    <xf numFmtId="0" fontId="6" fillId="0" borderId="112" xfId="0" applyFont="1" applyBorder="1" applyAlignment="1">
      <alignment horizontal="left" vertical="center" wrapText="1"/>
    </xf>
    <xf numFmtId="0" fontId="6" fillId="0" borderId="2" xfId="0" applyFont="1" applyBorder="1" applyAlignment="1">
      <alignment horizontal="left" vertical="top" wrapText="1"/>
    </xf>
    <xf numFmtId="0" fontId="6" fillId="0" borderId="1" xfId="0" applyFont="1" applyBorder="1" applyAlignment="1">
      <alignment horizontal="left" vertical="center" wrapText="1"/>
    </xf>
    <xf numFmtId="0" fontId="6" fillId="0" borderId="78" xfId="0" applyFont="1" applyBorder="1" applyAlignment="1">
      <alignment horizontal="left" vertical="center" wrapText="1"/>
    </xf>
    <xf numFmtId="0" fontId="6" fillId="3" borderId="2" xfId="0" applyFont="1" applyFill="1" applyBorder="1" applyAlignment="1">
      <alignment horizontal="left" vertical="top"/>
    </xf>
    <xf numFmtId="0" fontId="6" fillId="3" borderId="34" xfId="0" applyFont="1" applyFill="1" applyBorder="1" applyAlignment="1">
      <alignment horizontal="left" vertical="top"/>
    </xf>
    <xf numFmtId="0" fontId="6" fillId="3" borderId="114" xfId="0" applyFont="1" applyFill="1" applyBorder="1" applyAlignment="1">
      <alignment horizontal="left" vertical="top"/>
    </xf>
    <xf numFmtId="0" fontId="21" fillId="0" borderId="146" xfId="0" applyFont="1" applyBorder="1" applyAlignment="1">
      <alignment horizontal="left" vertical="top" wrapText="1"/>
    </xf>
    <xf numFmtId="0" fontId="21" fillId="0" borderId="143" xfId="0" applyFont="1" applyBorder="1" applyAlignment="1">
      <alignment horizontal="left" vertical="top" wrapText="1"/>
    </xf>
    <xf numFmtId="0" fontId="21" fillId="0" borderId="142" xfId="0" applyFont="1" applyBorder="1" applyAlignment="1">
      <alignment horizontal="left" vertical="top" wrapText="1"/>
    </xf>
    <xf numFmtId="0" fontId="21" fillId="0" borderId="148" xfId="0" applyFont="1" applyBorder="1" applyAlignment="1">
      <alignment horizontal="left" vertical="top" wrapText="1"/>
    </xf>
    <xf numFmtId="0" fontId="21" fillId="0" borderId="145" xfId="0" applyFont="1" applyBorder="1" applyAlignment="1">
      <alignment horizontal="left" vertical="top" wrapText="1"/>
    </xf>
    <xf numFmtId="0" fontId="21" fillId="0" borderId="83" xfId="0" applyFont="1" applyBorder="1" applyAlignment="1">
      <alignment horizontal="left" vertical="top" wrapText="1"/>
    </xf>
    <xf numFmtId="0" fontId="70" fillId="50" borderId="34" xfId="0" applyFont="1" applyFill="1" applyBorder="1" applyAlignment="1">
      <alignment horizontal="center" wrapText="1"/>
    </xf>
    <xf numFmtId="0" fontId="70" fillId="50" borderId="114" xfId="0" applyFont="1" applyFill="1" applyBorder="1" applyAlignment="1">
      <alignment horizontal="center" wrapText="1"/>
    </xf>
    <xf numFmtId="0" fontId="21" fillId="0" borderId="90" xfId="0" applyFont="1" applyBorder="1" applyAlignment="1">
      <alignment horizontal="left" vertical="top" wrapText="1"/>
    </xf>
    <xf numFmtId="0" fontId="21" fillId="0" borderId="110" xfId="0" applyFont="1" applyBorder="1" applyAlignment="1">
      <alignment horizontal="left" vertical="top" wrapText="1"/>
    </xf>
    <xf numFmtId="0" fontId="6" fillId="0" borderId="17" xfId="0" applyFont="1" applyBorder="1" applyAlignment="1">
      <alignment horizontal="left" vertical="top" wrapText="1"/>
    </xf>
    <xf numFmtId="0" fontId="70" fillId="50" borderId="72" xfId="0" applyFont="1" applyFill="1" applyBorder="1" applyAlignment="1">
      <alignment horizontal="center" wrapText="1"/>
    </xf>
    <xf numFmtId="0" fontId="6" fillId="0" borderId="69" xfId="0" applyFont="1" applyBorder="1" applyAlignment="1">
      <alignment horizontal="left" vertical="top" wrapText="1"/>
    </xf>
    <xf numFmtId="0" fontId="6" fillId="0" borderId="22" xfId="0" applyFont="1" applyBorder="1" applyAlignment="1">
      <alignment horizontal="left" vertical="top" wrapText="1"/>
    </xf>
    <xf numFmtId="0" fontId="6" fillId="0" borderId="13" xfId="0" applyFont="1" applyBorder="1" applyAlignment="1">
      <alignment horizontal="left" vertical="top" wrapText="1"/>
    </xf>
    <xf numFmtId="0" fontId="6" fillId="49" borderId="77" xfId="0" applyFont="1" applyFill="1" applyBorder="1" applyAlignment="1">
      <alignment horizontal="left" vertical="center" wrapText="1"/>
    </xf>
    <xf numFmtId="0" fontId="6" fillId="49" borderId="29" xfId="0" applyFont="1" applyFill="1" applyBorder="1" applyAlignment="1">
      <alignment horizontal="left" vertical="center" wrapText="1"/>
    </xf>
    <xf numFmtId="0" fontId="6" fillId="0" borderId="31" xfId="0" applyFont="1" applyBorder="1" applyAlignment="1">
      <alignment vertical="center" wrapText="1"/>
    </xf>
    <xf numFmtId="0" fontId="6" fillId="0" borderId="112" xfId="0" applyFont="1" applyBorder="1" applyAlignment="1">
      <alignment vertical="center" wrapText="1"/>
    </xf>
    <xf numFmtId="0" fontId="6" fillId="0" borderId="113" xfId="0" applyFont="1" applyBorder="1" applyAlignment="1">
      <alignment vertical="center" wrapText="1"/>
    </xf>
    <xf numFmtId="0" fontId="6" fillId="7" borderId="81" xfId="0" applyFont="1" applyFill="1" applyBorder="1" applyAlignment="1">
      <alignment horizontal="center" vertical="center" wrapText="1"/>
    </xf>
    <xf numFmtId="0" fontId="6" fillId="7" borderId="116" xfId="0" applyFont="1" applyFill="1" applyBorder="1" applyAlignment="1">
      <alignment horizontal="center" vertical="center" wrapText="1"/>
    </xf>
    <xf numFmtId="0" fontId="6" fillId="7" borderId="115" xfId="0" applyFont="1" applyFill="1" applyBorder="1" applyAlignment="1">
      <alignment horizontal="center" vertical="center" wrapText="1"/>
    </xf>
    <xf numFmtId="0" fontId="6" fillId="7" borderId="81" xfId="0" applyFont="1" applyFill="1" applyBorder="1" applyAlignment="1">
      <alignment vertical="center" wrapText="1"/>
    </xf>
    <xf numFmtId="0" fontId="6" fillId="7" borderId="116" xfId="0" applyFont="1" applyFill="1" applyBorder="1" applyAlignment="1">
      <alignment vertical="center" wrapText="1"/>
    </xf>
    <xf numFmtId="0" fontId="6" fillId="7" borderId="39" xfId="0" applyFont="1" applyFill="1" applyBorder="1" applyAlignment="1">
      <alignment vertical="center" wrapText="1"/>
    </xf>
    <xf numFmtId="0" fontId="6" fillId="7" borderId="20" xfId="0" applyFont="1" applyFill="1" applyBorder="1" applyAlignment="1">
      <alignment vertical="center" wrapText="1"/>
    </xf>
    <xf numFmtId="0" fontId="6" fillId="7" borderId="115" xfId="0" applyFont="1" applyFill="1" applyBorder="1" applyAlignment="1">
      <alignment vertical="center" wrapText="1"/>
    </xf>
    <xf numFmtId="0" fontId="19" fillId="0" borderId="0" xfId="0" applyFont="1" applyAlignment="1">
      <alignment wrapText="1"/>
    </xf>
    <xf numFmtId="0" fontId="24" fillId="0" borderId="0" xfId="0" applyFont="1" applyAlignment="1">
      <alignment wrapText="1"/>
    </xf>
    <xf numFmtId="0" fontId="10" fillId="0" borderId="0" xfId="0" applyFont="1" applyAlignment="1">
      <alignment wrapText="1"/>
    </xf>
    <xf numFmtId="0" fontId="6" fillId="0" borderId="81" xfId="0" applyFont="1" applyBorder="1" applyAlignment="1">
      <alignment horizontal="left" vertical="center" wrapText="1"/>
    </xf>
    <xf numFmtId="0" fontId="0" fillId="0" borderId="116" xfId="0" applyBorder="1" applyAlignment="1">
      <alignment horizontal="left" vertical="center" wrapText="1"/>
    </xf>
    <xf numFmtId="0" fontId="0" fillId="0" borderId="115" xfId="0" applyBorder="1" applyAlignment="1">
      <alignment horizontal="left" vertical="center" wrapText="1"/>
    </xf>
    <xf numFmtId="0" fontId="7" fillId="0" borderId="39" xfId="0" applyFont="1" applyBorder="1" applyAlignment="1">
      <alignment horizontal="center" vertical="center" wrapText="1"/>
    </xf>
    <xf numFmtId="0" fontId="7" fillId="0" borderId="0" xfId="0" applyFont="1" applyAlignment="1">
      <alignment horizontal="center" vertical="center" wrapText="1"/>
    </xf>
    <xf numFmtId="0" fontId="7" fillId="0" borderId="19"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7" xfId="0" applyFont="1" applyBorder="1" applyAlignment="1">
      <alignment horizontal="center" vertical="center" wrapText="1"/>
    </xf>
    <xf numFmtId="0" fontId="6" fillId="0" borderId="116" xfId="0" applyFont="1" applyBorder="1" applyAlignment="1">
      <alignment horizontal="left" vertical="center" wrapText="1"/>
    </xf>
    <xf numFmtId="0" fontId="6" fillId="0" borderId="116" xfId="0" applyFont="1" applyBorder="1" applyAlignment="1">
      <alignment vertical="center" wrapText="1"/>
    </xf>
    <xf numFmtId="0" fontId="0" fillId="0" borderId="115" xfId="0" applyBorder="1" applyAlignment="1">
      <alignment vertical="center" wrapText="1"/>
    </xf>
    <xf numFmtId="0" fontId="6" fillId="0" borderId="77" xfId="0" applyFont="1" applyBorder="1" applyAlignment="1">
      <alignment horizontal="left" vertical="center" wrapText="1"/>
    </xf>
    <xf numFmtId="0" fontId="0" fillId="0" borderId="39" xfId="0" applyBorder="1" applyAlignment="1">
      <alignment horizontal="left" vertical="center" wrapText="1"/>
    </xf>
    <xf numFmtId="0" fontId="0" fillId="0" borderId="20" xfId="0" applyBorder="1" applyAlignment="1">
      <alignment horizontal="left" vertical="center" wrapText="1"/>
    </xf>
    <xf numFmtId="0" fontId="6" fillId="7" borderId="81" xfId="0" applyFont="1" applyFill="1" applyBorder="1" applyAlignment="1">
      <alignment horizontal="left" vertical="center" wrapText="1"/>
    </xf>
    <xf numFmtId="0" fontId="6" fillId="7" borderId="116" xfId="0" applyFont="1" applyFill="1" applyBorder="1" applyAlignment="1">
      <alignment horizontal="left" vertical="center" wrapText="1"/>
    </xf>
    <xf numFmtId="0" fontId="6" fillId="7" borderId="115" xfId="0" applyFont="1" applyFill="1" applyBorder="1" applyAlignment="1">
      <alignment horizontal="left" vertical="center" wrapText="1"/>
    </xf>
    <xf numFmtId="0" fontId="6" fillId="49" borderId="31" xfId="0" applyFont="1" applyFill="1" applyBorder="1" applyAlignment="1">
      <alignment horizontal="left" vertical="center" wrapText="1"/>
    </xf>
    <xf numFmtId="0" fontId="6" fillId="0" borderId="2" xfId="0" applyFont="1" applyBorder="1" applyAlignment="1">
      <alignment horizontal="left" vertical="center" wrapText="1"/>
    </xf>
    <xf numFmtId="0" fontId="21" fillId="0" borderId="1" xfId="0" applyFont="1" applyBorder="1" applyAlignment="1">
      <alignment horizontal="left" vertical="top" wrapText="1"/>
    </xf>
    <xf numFmtId="0" fontId="70" fillId="50" borderId="98" xfId="0" applyFont="1" applyFill="1" applyBorder="1" applyAlignment="1">
      <alignment horizontal="center" wrapText="1"/>
    </xf>
    <xf numFmtId="0" fontId="70" fillId="50" borderId="10" xfId="0" applyFont="1" applyFill="1" applyBorder="1" applyAlignment="1">
      <alignment horizontal="center" wrapText="1"/>
    </xf>
    <xf numFmtId="0" fontId="21" fillId="0" borderId="75" xfId="0" applyFont="1" applyBorder="1" applyAlignment="1">
      <alignment horizontal="left" vertical="top" wrapText="1"/>
    </xf>
    <xf numFmtId="0" fontId="21" fillId="0" borderId="26" xfId="0" applyFont="1" applyBorder="1" applyAlignment="1">
      <alignment horizontal="left" vertical="top" wrapText="1"/>
    </xf>
    <xf numFmtId="0" fontId="21" fillId="0" borderId="12" xfId="0" applyFont="1" applyBorder="1" applyAlignment="1">
      <alignment horizontal="left" vertical="top" wrapText="1"/>
    </xf>
    <xf numFmtId="0" fontId="21" fillId="3" borderId="75" xfId="0" applyFont="1" applyFill="1" applyBorder="1" applyAlignment="1">
      <alignment horizontal="left" vertical="top" wrapText="1"/>
    </xf>
    <xf numFmtId="0" fontId="21" fillId="3" borderId="26" xfId="0" applyFont="1" applyFill="1" applyBorder="1" applyAlignment="1">
      <alignment horizontal="left" vertical="top" wrapText="1"/>
    </xf>
    <xf numFmtId="0" fontId="21" fillId="3" borderId="12" xfId="0" applyFont="1" applyFill="1" applyBorder="1" applyAlignment="1">
      <alignment horizontal="left" vertical="top" wrapText="1"/>
    </xf>
    <xf numFmtId="0" fontId="0" fillId="0" borderId="0" xfId="0" applyAlignment="1">
      <alignment wrapText="1"/>
    </xf>
    <xf numFmtId="0" fontId="40" fillId="0" borderId="137" xfId="0" applyFont="1" applyBorder="1" applyAlignment="1">
      <alignment horizontal="left" vertical="center" wrapText="1" readingOrder="1"/>
    </xf>
    <xf numFmtId="0" fontId="40" fillId="0" borderId="136" xfId="0" applyFont="1" applyBorder="1" applyAlignment="1">
      <alignment horizontal="left" vertical="center" wrapText="1" readingOrder="1"/>
    </xf>
    <xf numFmtId="0" fontId="11" fillId="0" borderId="135" xfId="0" applyFont="1" applyBorder="1" applyAlignment="1">
      <alignment horizontal="justify" vertical="center" wrapText="1" readingOrder="1"/>
    </xf>
    <xf numFmtId="0" fontId="11" fillId="0" borderId="134" xfId="0" applyFont="1" applyBorder="1" applyAlignment="1">
      <alignment horizontal="justify" vertical="center" wrapText="1" readingOrder="1"/>
    </xf>
    <xf numFmtId="0" fontId="11" fillId="0" borderId="133" xfId="0" applyFont="1" applyBorder="1" applyAlignment="1">
      <alignment horizontal="justify" vertical="center" wrapText="1" readingOrder="1"/>
    </xf>
    <xf numFmtId="0" fontId="11" fillId="0" borderId="121" xfId="0" applyFont="1" applyBorder="1" applyAlignment="1">
      <alignment horizontal="justify" vertical="center" wrapText="1" readingOrder="1"/>
    </xf>
    <xf numFmtId="0" fontId="11" fillId="0" borderId="0" xfId="0" applyFont="1" applyAlignment="1">
      <alignment horizontal="justify" vertical="center" wrapText="1" readingOrder="1"/>
    </xf>
    <xf numFmtId="0" fontId="11" fillId="0" borderId="120" xfId="0" applyFont="1" applyBorder="1" applyAlignment="1">
      <alignment horizontal="justify" vertical="center" wrapText="1" readingOrder="1"/>
    </xf>
    <xf numFmtId="0" fontId="11" fillId="0" borderId="119" xfId="0" applyFont="1" applyBorder="1" applyAlignment="1">
      <alignment horizontal="justify" vertical="center" wrapText="1" readingOrder="1"/>
    </xf>
    <xf numFmtId="0" fontId="11" fillId="0" borderId="132" xfId="0" applyFont="1" applyBorder="1" applyAlignment="1">
      <alignment horizontal="justify" vertical="center" wrapText="1" readingOrder="1"/>
    </xf>
    <xf numFmtId="0" fontId="11" fillId="0" borderId="118" xfId="0" applyFont="1" applyBorder="1" applyAlignment="1">
      <alignment horizontal="justify" vertical="center" wrapText="1" readingOrder="1"/>
    </xf>
    <xf numFmtId="0" fontId="44" fillId="0" borderId="127" xfId="0" applyFont="1" applyBorder="1" applyAlignment="1">
      <alignment horizontal="left" vertical="center" wrapText="1" readingOrder="1"/>
    </xf>
    <xf numFmtId="0" fontId="44" fillId="0" borderId="126" xfId="0" applyFont="1" applyBorder="1" applyAlignment="1">
      <alignment horizontal="left" vertical="center" wrapText="1" readingOrder="1"/>
    </xf>
    <xf numFmtId="0" fontId="44" fillId="0" borderId="125" xfId="0" applyFont="1" applyBorder="1" applyAlignment="1">
      <alignment horizontal="left" vertical="center" wrapText="1" readingOrder="1"/>
    </xf>
    <xf numFmtId="0" fontId="11" fillId="0" borderId="124" xfId="0" applyFont="1" applyBorder="1" applyAlignment="1">
      <alignment horizontal="justify" vertical="center" wrapText="1" readingOrder="1"/>
    </xf>
    <xf numFmtId="0" fontId="11" fillId="0" borderId="123" xfId="0" applyFont="1" applyBorder="1" applyAlignment="1">
      <alignment horizontal="justify" vertical="center" wrapText="1" readingOrder="1"/>
    </xf>
    <xf numFmtId="0" fontId="11" fillId="0" borderId="122" xfId="0" applyFont="1" applyBorder="1" applyAlignment="1">
      <alignment horizontal="justify" vertical="center" wrapText="1" readingOrder="1"/>
    </xf>
    <xf numFmtId="0" fontId="11" fillId="0" borderId="124" xfId="0" applyFont="1" applyBorder="1" applyAlignment="1">
      <alignment horizontal="left" vertical="center" wrapText="1" indent="2" readingOrder="1"/>
    </xf>
    <xf numFmtId="0" fontId="11" fillId="0" borderId="122" xfId="0" applyFont="1" applyBorder="1" applyAlignment="1">
      <alignment horizontal="left" vertical="center" wrapText="1" indent="2" readingOrder="1"/>
    </xf>
    <xf numFmtId="0" fontId="11" fillId="0" borderId="121" xfId="0" applyFont="1" applyBorder="1" applyAlignment="1">
      <alignment horizontal="left" vertical="center" wrapText="1" indent="2" readingOrder="1"/>
    </xf>
    <xf numFmtId="0" fontId="11" fillId="0" borderId="120" xfId="0" applyFont="1" applyBorder="1" applyAlignment="1">
      <alignment horizontal="left" vertical="center" wrapText="1" indent="2" readingOrder="1"/>
    </xf>
    <xf numFmtId="0" fontId="11" fillId="0" borderId="123" xfId="0" applyFont="1" applyBorder="1" applyAlignment="1">
      <alignment horizontal="left" vertical="center" wrapText="1" indent="2" readingOrder="1"/>
    </xf>
    <xf numFmtId="0" fontId="11" fillId="0" borderId="0" xfId="0" applyFont="1" applyAlignment="1">
      <alignment horizontal="left" vertical="center" wrapText="1" indent="2" readingOrder="1"/>
    </xf>
    <xf numFmtId="0" fontId="11" fillId="0" borderId="122" xfId="0" applyFont="1" applyBorder="1" applyAlignment="1">
      <alignment vertical="top" wrapText="1"/>
    </xf>
    <xf numFmtId="0" fontId="11" fillId="0" borderId="120" xfId="0" applyFont="1" applyBorder="1" applyAlignment="1">
      <alignment vertical="top" wrapText="1"/>
    </xf>
    <xf numFmtId="0" fontId="11" fillId="0" borderId="118" xfId="0" applyFont="1" applyBorder="1" applyAlignment="1">
      <alignment vertical="top" wrapText="1"/>
    </xf>
    <xf numFmtId="0" fontId="11" fillId="0" borderId="119" xfId="0" applyFont="1" applyBorder="1" applyAlignment="1">
      <alignment horizontal="left" vertical="center" wrapText="1" indent="2" readingOrder="1"/>
    </xf>
    <xf numFmtId="0" fontId="11" fillId="0" borderId="118" xfId="0" applyFont="1" applyBorder="1" applyAlignment="1">
      <alignment horizontal="left" vertical="center" wrapText="1" indent="2" readingOrder="1"/>
    </xf>
    <xf numFmtId="0" fontId="48" fillId="47" borderId="4" xfId="7" applyFont="1" applyFill="1" applyBorder="1" applyAlignment="1">
      <alignment horizontal="center" vertical="center"/>
    </xf>
    <xf numFmtId="0" fontId="48" fillId="47" borderId="5" xfId="7" applyFont="1" applyFill="1" applyBorder="1" applyAlignment="1">
      <alignment horizontal="center" vertical="center"/>
    </xf>
    <xf numFmtId="0" fontId="48" fillId="47" borderId="68" xfId="7" applyFont="1" applyFill="1" applyBorder="1" applyAlignment="1">
      <alignment horizontal="center" vertical="center"/>
    </xf>
    <xf numFmtId="0" fontId="48" fillId="47" borderId="38" xfId="7" applyFont="1" applyFill="1" applyBorder="1" applyAlignment="1">
      <alignment horizontal="center" vertical="center"/>
    </xf>
    <xf numFmtId="0" fontId="48" fillId="47" borderId="14" xfId="7" applyFont="1" applyFill="1" applyBorder="1" applyAlignment="1">
      <alignment horizontal="center" vertical="center"/>
    </xf>
    <xf numFmtId="0" fontId="48" fillId="47" borderId="15" xfId="7" applyFont="1" applyFill="1" applyBorder="1" applyAlignment="1">
      <alignment horizontal="center" vertical="center"/>
    </xf>
    <xf numFmtId="0" fontId="48" fillId="47" borderId="21" xfId="7" applyFont="1" applyFill="1" applyBorder="1" applyAlignment="1">
      <alignment horizontal="center" vertical="center"/>
    </xf>
    <xf numFmtId="0" fontId="0" fillId="0" borderId="112" xfId="0" applyBorder="1" applyAlignment="1">
      <alignment horizontal="center" wrapText="1"/>
    </xf>
    <xf numFmtId="0" fontId="0" fillId="0" borderId="0" xfId="0" applyAlignment="1">
      <alignment horizontal="center" wrapText="1"/>
    </xf>
    <xf numFmtId="0" fontId="45" fillId="0" borderId="112" xfId="7" applyFont="1" applyBorder="1" applyAlignment="1">
      <alignment horizontal="center" vertical="center"/>
    </xf>
    <xf numFmtId="0" fontId="17" fillId="48" borderId="425" xfId="0" applyFont="1" applyFill="1" applyBorder="1" applyAlignment="1">
      <alignment horizontal="center" vertical="center"/>
    </xf>
    <xf numFmtId="0" fontId="17" fillId="48" borderId="441" xfId="0" applyFont="1" applyFill="1" applyBorder="1" applyAlignment="1">
      <alignment horizontal="center" vertical="center"/>
    </xf>
    <xf numFmtId="0" fontId="17" fillId="0" borderId="0" xfId="0" applyFont="1" applyAlignment="1">
      <alignment horizontal="left" wrapText="1"/>
    </xf>
    <xf numFmtId="0" fontId="17" fillId="48" borderId="85" xfId="0" applyFont="1" applyFill="1" applyBorder="1" applyAlignment="1">
      <alignment horizontal="center" vertical="center" wrapText="1"/>
    </xf>
    <xf numFmtId="0" fontId="6" fillId="48" borderId="87" xfId="0" applyFont="1" applyFill="1" applyBorder="1" applyAlignment="1">
      <alignment horizontal="center" vertical="center" textRotation="90" wrapText="1"/>
    </xf>
    <xf numFmtId="0" fontId="40" fillId="47" borderId="67" xfId="0" applyFont="1" applyFill="1" applyBorder="1" applyAlignment="1">
      <alignment horizontal="center" vertical="center" textRotation="90"/>
    </xf>
    <xf numFmtId="0" fontId="7" fillId="47" borderId="67" xfId="0" applyFont="1" applyFill="1" applyBorder="1" applyAlignment="1">
      <alignment horizontal="center" vertical="center" textRotation="90"/>
    </xf>
    <xf numFmtId="0" fontId="7" fillId="47" borderId="65" xfId="0" applyFont="1" applyFill="1" applyBorder="1" applyAlignment="1">
      <alignment horizontal="center" vertical="center" textRotation="90" wrapText="1"/>
    </xf>
    <xf numFmtId="0" fontId="7" fillId="47" borderId="152" xfId="0" applyFont="1" applyFill="1" applyBorder="1" applyAlignment="1">
      <alignment horizontal="center" vertical="center" textRotation="90" wrapText="1"/>
    </xf>
    <xf numFmtId="0" fontId="7" fillId="47" borderId="148" xfId="0" applyFont="1" applyFill="1" applyBorder="1" applyAlignment="1">
      <alignment horizontal="center" vertical="center" textRotation="90" wrapText="1"/>
    </xf>
    <xf numFmtId="0" fontId="7" fillId="47" borderId="7" xfId="0" applyFont="1" applyFill="1" applyBorder="1" applyAlignment="1">
      <alignment horizontal="center" vertical="center" textRotation="90" wrapText="1"/>
    </xf>
    <xf numFmtId="0" fontId="6" fillId="47" borderId="3" xfId="0" applyFont="1" applyFill="1" applyBorder="1" applyAlignment="1">
      <alignment horizontal="center" vertical="center" textRotation="90" wrapText="1"/>
    </xf>
    <xf numFmtId="0" fontId="6" fillId="47" borderId="114" xfId="0" applyFont="1" applyFill="1" applyBorder="1" applyAlignment="1">
      <alignment horizontal="center" vertical="center" textRotation="90" wrapText="1"/>
    </xf>
    <xf numFmtId="0" fontId="17" fillId="48" borderId="28" xfId="0" applyFont="1" applyFill="1" applyBorder="1" applyAlignment="1">
      <alignment horizontal="center" vertical="center"/>
    </xf>
    <xf numFmtId="0" fontId="17" fillId="48" borderId="30" xfId="0" applyFont="1" applyFill="1" applyBorder="1" applyAlignment="1">
      <alignment horizontal="center" vertical="center"/>
    </xf>
    <xf numFmtId="0" fontId="17" fillId="48" borderId="87" xfId="0" applyFont="1" applyFill="1" applyBorder="1" applyAlignment="1">
      <alignment horizontal="center" vertical="center"/>
    </xf>
    <xf numFmtId="0" fontId="19" fillId="0" borderId="0" xfId="0" applyFont="1" applyAlignment="1">
      <alignment horizontal="left" wrapText="1"/>
    </xf>
    <xf numFmtId="0" fontId="3" fillId="0" borderId="0" xfId="0" applyFont="1" applyAlignment="1">
      <alignment horizontal="center"/>
    </xf>
    <xf numFmtId="171" fontId="11" fillId="4" borderId="34" xfId="2" applyNumberFormat="1" applyFont="1" applyFill="1" applyBorder="1" applyAlignment="1">
      <alignment horizontal="center" vertical="center"/>
    </xf>
    <xf numFmtId="171" fontId="11" fillId="4" borderId="35" xfId="2" applyNumberFormat="1" applyFont="1" applyFill="1" applyBorder="1" applyAlignment="1">
      <alignment horizontal="center" vertical="center"/>
    </xf>
    <xf numFmtId="171" fontId="11" fillId="4" borderId="71" xfId="2" applyNumberFormat="1" applyFont="1" applyFill="1" applyBorder="1" applyAlignment="1">
      <alignment horizontal="center" vertical="center"/>
    </xf>
    <xf numFmtId="171" fontId="11" fillId="4" borderId="72" xfId="2" applyNumberFormat="1" applyFont="1" applyFill="1" applyBorder="1" applyAlignment="1">
      <alignment horizontal="center" vertical="center"/>
    </xf>
    <xf numFmtId="0" fontId="17" fillId="2" borderId="19" xfId="0" applyFont="1" applyFill="1" applyBorder="1" applyAlignment="1">
      <alignment horizontal="center" vertical="center"/>
    </xf>
    <xf numFmtId="0" fontId="17" fillId="2" borderId="144" xfId="0" applyFont="1" applyFill="1" applyBorder="1" applyAlignment="1">
      <alignment horizontal="center" vertical="center"/>
    </xf>
    <xf numFmtId="0" fontId="17" fillId="2" borderId="41" xfId="0" applyFont="1" applyFill="1" applyBorder="1" applyAlignment="1">
      <alignment horizontal="center" vertical="center"/>
    </xf>
    <xf numFmtId="0" fontId="17" fillId="2" borderId="110" xfId="0" applyFont="1" applyFill="1" applyBorder="1" applyAlignment="1">
      <alignment horizontal="center" vertical="center"/>
    </xf>
    <xf numFmtId="3" fontId="21" fillId="3" borderId="15" xfId="0" applyNumberFormat="1" applyFont="1" applyFill="1" applyBorder="1" applyAlignment="1">
      <alignment horizontal="center" vertical="center" wrapText="1"/>
    </xf>
    <xf numFmtId="3" fontId="21" fillId="3" borderId="7" xfId="0" applyNumberFormat="1" applyFont="1" applyFill="1" applyBorder="1" applyAlignment="1">
      <alignment horizontal="center" vertical="center" wrapText="1"/>
    </xf>
    <xf numFmtId="3" fontId="21" fillId="3" borderId="30" xfId="0" applyNumberFormat="1" applyFont="1" applyFill="1" applyBorder="1" applyAlignment="1">
      <alignment horizontal="center" vertical="center" wrapText="1"/>
    </xf>
    <xf numFmtId="3" fontId="21" fillId="3" borderId="67" xfId="0" applyNumberFormat="1" applyFont="1" applyFill="1" applyBorder="1" applyAlignment="1">
      <alignment horizontal="center" vertical="center" wrapText="1"/>
    </xf>
    <xf numFmtId="9" fontId="6" fillId="0" borderId="34" xfId="2" applyFont="1" applyBorder="1" applyAlignment="1">
      <alignment horizontal="center" vertical="center"/>
    </xf>
    <xf numFmtId="9" fontId="6" fillId="0" borderId="35" xfId="2" applyFont="1" applyBorder="1" applyAlignment="1">
      <alignment horizontal="center" vertical="center"/>
    </xf>
    <xf numFmtId="9" fontId="6" fillId="0" borderId="71" xfId="2" applyFont="1" applyBorder="1" applyAlignment="1">
      <alignment horizontal="center" vertical="center"/>
    </xf>
    <xf numFmtId="3" fontId="11" fillId="3" borderId="370" xfId="0" applyNumberFormat="1" applyFont="1" applyFill="1" applyBorder="1" applyAlignment="1">
      <alignment horizontal="center" vertical="center"/>
    </xf>
    <xf numFmtId="3" fontId="11" fillId="3" borderId="397" xfId="0" applyNumberFormat="1" applyFont="1" applyFill="1" applyBorder="1" applyAlignment="1">
      <alignment horizontal="center" vertical="center"/>
    </xf>
    <xf numFmtId="3" fontId="11" fillId="3" borderId="399" xfId="0" applyNumberFormat="1" applyFont="1" applyFill="1" applyBorder="1" applyAlignment="1">
      <alignment horizontal="center" vertical="center"/>
    </xf>
    <xf numFmtId="3" fontId="11" fillId="3" borderId="398" xfId="0" applyNumberFormat="1" applyFont="1" applyFill="1" applyBorder="1" applyAlignment="1">
      <alignment horizontal="center" vertical="center"/>
    </xf>
    <xf numFmtId="3" fontId="11" fillId="3" borderId="249" xfId="0" applyNumberFormat="1" applyFont="1" applyFill="1" applyBorder="1" applyAlignment="1">
      <alignment horizontal="center" vertical="center"/>
    </xf>
    <xf numFmtId="3" fontId="11" fillId="3" borderId="222" xfId="0" applyNumberFormat="1" applyFont="1" applyFill="1" applyBorder="1" applyAlignment="1">
      <alignment horizontal="center" vertical="center"/>
    </xf>
    <xf numFmtId="3" fontId="11" fillId="4" borderId="39" xfId="0" applyNumberFormat="1" applyFont="1" applyFill="1" applyBorder="1" applyAlignment="1">
      <alignment horizontal="center" vertical="center"/>
    </xf>
    <xf numFmtId="3" fontId="11" fillId="4" borderId="28" xfId="0" applyNumberFormat="1" applyFont="1" applyFill="1" applyBorder="1" applyAlignment="1">
      <alignment horizontal="center" vertical="center"/>
    </xf>
    <xf numFmtId="3" fontId="11" fillId="4" borderId="44" xfId="0" applyNumberFormat="1" applyFont="1" applyFill="1" applyBorder="1" applyAlignment="1">
      <alignment horizontal="center" vertical="center"/>
    </xf>
    <xf numFmtId="3" fontId="11" fillId="4" borderId="0" xfId="0" applyNumberFormat="1" applyFont="1" applyFill="1" applyAlignment="1">
      <alignment horizontal="center" vertical="center"/>
    </xf>
    <xf numFmtId="3" fontId="11" fillId="4" borderId="112" xfId="0" applyNumberFormat="1" applyFont="1" applyFill="1" applyBorder="1" applyAlignment="1">
      <alignment horizontal="center" vertical="center"/>
    </xf>
    <xf numFmtId="3" fontId="11" fillId="4" borderId="98" xfId="0" applyNumberFormat="1" applyFont="1" applyFill="1" applyBorder="1" applyAlignment="1">
      <alignment horizontal="center" vertical="center"/>
    </xf>
    <xf numFmtId="3" fontId="11" fillId="4" borderId="11" xfId="0" applyNumberFormat="1" applyFont="1" applyFill="1" applyBorder="1" applyAlignment="1">
      <alignment horizontal="center" vertical="center"/>
    </xf>
    <xf numFmtId="3" fontId="11" fillId="4" borderId="9" xfId="0" applyNumberFormat="1" applyFont="1" applyFill="1" applyBorder="1" applyAlignment="1">
      <alignment horizontal="center" vertical="center"/>
    </xf>
    <xf numFmtId="3" fontId="11" fillId="4" borderId="10" xfId="0" applyNumberFormat="1" applyFont="1" applyFill="1" applyBorder="1" applyAlignment="1">
      <alignment horizontal="center" vertical="center"/>
    </xf>
    <xf numFmtId="3" fontId="11" fillId="4" borderId="74" xfId="0" applyNumberFormat="1" applyFont="1" applyFill="1" applyBorder="1" applyAlignment="1">
      <alignment horizontal="center" vertical="center"/>
    </xf>
    <xf numFmtId="171" fontId="11" fillId="4" borderId="22" xfId="2" applyNumberFormat="1" applyFont="1" applyFill="1" applyBorder="1" applyAlignment="1">
      <alignment horizontal="center" vertical="center"/>
    </xf>
    <xf numFmtId="171" fontId="11" fillId="4" borderId="3" xfId="2" applyNumberFormat="1" applyFont="1" applyFill="1" applyBorder="1" applyAlignment="1">
      <alignment horizontal="center" vertical="center"/>
    </xf>
    <xf numFmtId="171" fontId="11" fillId="4" borderId="2" xfId="2" applyNumberFormat="1" applyFont="1" applyFill="1" applyBorder="1" applyAlignment="1">
      <alignment horizontal="center" vertical="center"/>
    </xf>
    <xf numFmtId="171" fontId="11" fillId="4" borderId="69" xfId="2" applyNumberFormat="1" applyFont="1" applyFill="1" applyBorder="1" applyAlignment="1">
      <alignment horizontal="center" vertical="center"/>
    </xf>
    <xf numFmtId="3" fontId="11" fillId="3" borderId="98" xfId="2" applyNumberFormat="1" applyFont="1" applyFill="1" applyBorder="1" applyAlignment="1">
      <alignment horizontal="center" vertical="center"/>
    </xf>
    <xf numFmtId="3" fontId="11" fillId="3" borderId="11" xfId="2" applyNumberFormat="1" applyFont="1" applyFill="1" applyBorder="1" applyAlignment="1">
      <alignment horizontal="center" vertical="center"/>
    </xf>
    <xf numFmtId="3" fontId="11" fillId="3" borderId="9" xfId="2" applyNumberFormat="1" applyFont="1" applyFill="1" applyBorder="1" applyAlignment="1">
      <alignment horizontal="center" vertical="center"/>
    </xf>
    <xf numFmtId="3" fontId="11" fillId="3" borderId="10" xfId="2" applyNumberFormat="1" applyFont="1" applyFill="1" applyBorder="1" applyAlignment="1">
      <alignment horizontal="center" vertical="center"/>
    </xf>
    <xf numFmtId="3" fontId="11" fillId="3" borderId="74" xfId="2" applyNumberFormat="1" applyFont="1" applyFill="1" applyBorder="1" applyAlignment="1">
      <alignment horizontal="center" vertical="center"/>
    </xf>
    <xf numFmtId="3" fontId="11" fillId="3" borderId="337" xfId="2" applyNumberFormat="1" applyFont="1" applyFill="1" applyBorder="1" applyAlignment="1">
      <alignment horizontal="center" vertical="center"/>
    </xf>
    <xf numFmtId="3" fontId="11" fillId="3" borderId="335" xfId="2" applyNumberFormat="1" applyFont="1" applyFill="1" applyBorder="1" applyAlignment="1">
      <alignment horizontal="center" vertical="center"/>
    </xf>
    <xf numFmtId="3" fontId="11" fillId="3" borderId="352" xfId="2" applyNumberFormat="1" applyFont="1" applyFill="1" applyBorder="1" applyAlignment="1">
      <alignment horizontal="center" vertical="center"/>
    </xf>
    <xf numFmtId="3" fontId="11" fillId="3" borderId="230" xfId="2" applyNumberFormat="1" applyFont="1" applyFill="1" applyBorder="1" applyAlignment="1">
      <alignment horizontal="center" vertical="center"/>
    </xf>
    <xf numFmtId="3" fontId="11" fillId="3" borderId="342" xfId="2" applyNumberFormat="1" applyFont="1" applyFill="1" applyBorder="1" applyAlignment="1">
      <alignment horizontal="center" vertical="center"/>
    </xf>
    <xf numFmtId="3" fontId="11" fillId="3" borderId="249" xfId="2" applyNumberFormat="1" applyFont="1" applyFill="1" applyBorder="1" applyAlignment="1">
      <alignment horizontal="center" vertical="center"/>
    </xf>
    <xf numFmtId="3" fontId="11" fillId="3" borderId="222" xfId="2" applyNumberFormat="1" applyFont="1" applyFill="1" applyBorder="1" applyAlignment="1">
      <alignment horizontal="center" vertical="center"/>
    </xf>
    <xf numFmtId="3" fontId="11" fillId="3" borderId="358" xfId="2" applyNumberFormat="1" applyFont="1" applyFill="1" applyBorder="1" applyAlignment="1">
      <alignment horizontal="center" vertical="center"/>
    </xf>
    <xf numFmtId="3" fontId="11" fillId="3" borderId="147" xfId="2" applyNumberFormat="1" applyFont="1" applyFill="1" applyBorder="1" applyAlignment="1">
      <alignment horizontal="center" vertical="center"/>
    </xf>
    <xf numFmtId="3" fontId="11" fillId="3" borderId="6" xfId="2" applyNumberFormat="1" applyFont="1" applyFill="1" applyBorder="1" applyAlignment="1">
      <alignment horizontal="center" vertical="center"/>
    </xf>
    <xf numFmtId="3" fontId="11" fillId="3" borderId="12" xfId="2" applyNumberFormat="1" applyFont="1" applyFill="1" applyBorder="1" applyAlignment="1">
      <alignment horizontal="center" vertical="center"/>
    </xf>
    <xf numFmtId="3" fontId="11" fillId="3" borderId="13" xfId="2" applyNumberFormat="1" applyFont="1" applyFill="1" applyBorder="1" applyAlignment="1">
      <alignment horizontal="center" vertical="center"/>
    </xf>
    <xf numFmtId="3" fontId="11" fillId="3" borderId="76" xfId="2" applyNumberFormat="1" applyFont="1" applyFill="1" applyBorder="1" applyAlignment="1">
      <alignment horizontal="center" vertical="center"/>
    </xf>
    <xf numFmtId="3" fontId="11" fillId="3" borderId="14" xfId="2" applyNumberFormat="1" applyFont="1" applyFill="1" applyBorder="1" applyAlignment="1">
      <alignment horizontal="center" vertical="center"/>
    </xf>
    <xf numFmtId="3" fontId="11" fillId="3" borderId="7" xfId="2" applyNumberFormat="1" applyFont="1" applyFill="1" applyBorder="1" applyAlignment="1">
      <alignment horizontal="center" vertical="center"/>
    </xf>
    <xf numFmtId="3" fontId="11" fillId="3" borderId="68" xfId="2" applyNumberFormat="1" applyFont="1" applyFill="1" applyBorder="1" applyAlignment="1">
      <alignment horizontal="center" vertical="center"/>
    </xf>
    <xf numFmtId="3" fontId="11" fillId="3" borderId="15" xfId="2" applyNumberFormat="1" applyFont="1" applyFill="1" applyBorder="1" applyAlignment="1">
      <alignment horizontal="center" vertical="center"/>
    </xf>
    <xf numFmtId="3" fontId="11" fillId="3" borderId="21" xfId="2" applyNumberFormat="1" applyFont="1" applyFill="1" applyBorder="1" applyAlignment="1">
      <alignment horizontal="center" vertical="center"/>
    </xf>
    <xf numFmtId="3" fontId="11" fillId="3" borderId="34" xfId="2" applyNumberFormat="1" applyFont="1" applyFill="1" applyBorder="1" applyAlignment="1">
      <alignment horizontal="center" vertical="center"/>
    </xf>
    <xf numFmtId="3" fontId="11" fillId="3" borderId="35" xfId="2" applyNumberFormat="1" applyFont="1" applyFill="1" applyBorder="1" applyAlignment="1">
      <alignment horizontal="center" vertical="center"/>
    </xf>
    <xf numFmtId="3" fontId="11" fillId="3" borderId="71" xfId="2" applyNumberFormat="1" applyFont="1" applyFill="1" applyBorder="1" applyAlignment="1">
      <alignment horizontal="center" vertical="center"/>
    </xf>
    <xf numFmtId="3" fontId="11" fillId="3" borderId="114" xfId="2" applyNumberFormat="1" applyFont="1" applyFill="1" applyBorder="1" applyAlignment="1">
      <alignment horizontal="center" vertical="center"/>
    </xf>
    <xf numFmtId="3" fontId="11" fillId="3" borderId="72" xfId="2" applyNumberFormat="1" applyFont="1" applyFill="1" applyBorder="1" applyAlignment="1">
      <alignment horizontal="center" vertical="center"/>
    </xf>
    <xf numFmtId="3" fontId="11" fillId="3" borderId="77" xfId="2" applyNumberFormat="1" applyFont="1" applyFill="1" applyBorder="1" applyAlignment="1">
      <alignment horizontal="center" vertical="center"/>
    </xf>
    <xf numFmtId="3" fontId="11" fillId="3" borderId="67" xfId="2" applyNumberFormat="1" applyFont="1" applyFill="1" applyBorder="1" applyAlignment="1">
      <alignment horizontal="center" vertical="center"/>
    </xf>
    <xf numFmtId="3" fontId="11" fillId="3" borderId="30" xfId="2" applyNumberFormat="1" applyFont="1" applyFill="1" applyBorder="1" applyAlignment="1">
      <alignment horizontal="center" vertical="center"/>
    </xf>
    <xf numFmtId="3" fontId="11" fillId="3" borderId="31" xfId="2" applyNumberFormat="1" applyFont="1" applyFill="1" applyBorder="1" applyAlignment="1">
      <alignment horizontal="center" vertical="center"/>
    </xf>
    <xf numFmtId="3" fontId="11" fillId="3" borderId="39" xfId="2" applyNumberFormat="1" applyFont="1" applyFill="1" applyBorder="1" applyAlignment="1">
      <alignment horizontal="center" vertical="center"/>
    </xf>
    <xf numFmtId="3" fontId="11" fillId="3" borderId="28" xfId="2" applyNumberFormat="1" applyFont="1" applyFill="1" applyBorder="1" applyAlignment="1">
      <alignment horizontal="center" vertical="center"/>
    </xf>
    <xf numFmtId="3" fontId="11" fillId="3" borderId="44" xfId="2" applyNumberFormat="1" applyFont="1" applyFill="1" applyBorder="1" applyAlignment="1">
      <alignment horizontal="center" vertical="center"/>
    </xf>
    <xf numFmtId="3" fontId="11" fillId="3" borderId="0" xfId="2" applyNumberFormat="1" applyFont="1" applyFill="1" applyBorder="1" applyAlignment="1">
      <alignment horizontal="center" vertical="center"/>
    </xf>
    <xf numFmtId="3" fontId="11" fillId="3" borderId="112" xfId="2" applyNumberFormat="1" applyFont="1" applyFill="1" applyBorder="1" applyAlignment="1">
      <alignment horizontal="center" vertical="center"/>
    </xf>
    <xf numFmtId="3" fontId="11" fillId="3" borderId="298" xfId="2" applyNumberFormat="1" applyFont="1" applyFill="1" applyBorder="1" applyAlignment="1">
      <alignment horizontal="center" vertical="center"/>
    </xf>
    <xf numFmtId="3" fontId="11" fillId="3" borderId="304" xfId="2" applyNumberFormat="1" applyFont="1" applyFill="1" applyBorder="1" applyAlignment="1">
      <alignment horizontal="center" vertical="center"/>
    </xf>
    <xf numFmtId="3" fontId="11" fillId="3" borderId="305" xfId="2" applyNumberFormat="1" applyFont="1" applyFill="1" applyBorder="1" applyAlignment="1">
      <alignment horizontal="center" vertical="center"/>
    </xf>
    <xf numFmtId="3" fontId="11" fillId="3" borderId="365" xfId="2" applyNumberFormat="1" applyFont="1" applyFill="1" applyBorder="1" applyAlignment="1">
      <alignment horizontal="center" vertical="center"/>
    </xf>
    <xf numFmtId="3" fontId="11" fillId="3" borderId="363" xfId="2" applyNumberFormat="1" applyFont="1" applyFill="1" applyBorder="1" applyAlignment="1">
      <alignment horizontal="center" vertical="center"/>
    </xf>
    <xf numFmtId="3" fontId="11" fillId="3" borderId="364" xfId="2" applyNumberFormat="1" applyFont="1" applyFill="1" applyBorder="1" applyAlignment="1">
      <alignment horizontal="center" vertical="center"/>
    </xf>
    <xf numFmtId="3" fontId="11" fillId="3" borderId="400" xfId="2" applyNumberFormat="1" applyFont="1" applyFill="1" applyBorder="1" applyAlignment="1">
      <alignment horizontal="center" vertical="center"/>
    </xf>
    <xf numFmtId="3" fontId="11" fillId="3" borderId="381" xfId="2" applyNumberFormat="1" applyFont="1" applyFill="1" applyBorder="1" applyAlignment="1">
      <alignment horizontal="center" vertical="center"/>
    </xf>
    <xf numFmtId="3" fontId="11" fillId="3" borderId="320" xfId="2" applyNumberFormat="1" applyFont="1" applyFill="1" applyBorder="1" applyAlignment="1">
      <alignment horizontal="center" vertical="center"/>
    </xf>
    <xf numFmtId="3" fontId="11" fillId="3" borderId="310" xfId="2" applyNumberFormat="1" applyFont="1" applyFill="1" applyBorder="1" applyAlignment="1">
      <alignment horizontal="center" vertical="center"/>
    </xf>
    <xf numFmtId="3" fontId="11" fillId="3" borderId="349" xfId="2" applyNumberFormat="1" applyFont="1" applyFill="1" applyBorder="1" applyAlignment="1">
      <alignment horizontal="center" vertical="center"/>
    </xf>
    <xf numFmtId="3" fontId="11" fillId="3" borderId="325" xfId="2" applyNumberFormat="1" applyFont="1" applyFill="1" applyBorder="1" applyAlignment="1">
      <alignment horizontal="center" vertical="center"/>
    </xf>
    <xf numFmtId="3" fontId="11" fillId="3" borderId="323" xfId="2" applyNumberFormat="1" applyFont="1" applyFill="1" applyBorder="1" applyAlignment="1">
      <alignment horizontal="center" vertical="center"/>
    </xf>
    <xf numFmtId="3" fontId="11" fillId="3" borderId="345" xfId="2" applyNumberFormat="1" applyFont="1" applyFill="1" applyBorder="1" applyAlignment="1">
      <alignment horizontal="center" vertical="center"/>
    </xf>
    <xf numFmtId="0" fontId="17" fillId="2" borderId="14" xfId="0" applyFont="1" applyFill="1" applyBorder="1" applyAlignment="1">
      <alignment horizontal="center"/>
    </xf>
    <xf numFmtId="0" fontId="17" fillId="2" borderId="15" xfId="0" applyFont="1" applyFill="1" applyBorder="1" applyAlignment="1">
      <alignment horizontal="center"/>
    </xf>
    <xf numFmtId="0" fontId="17" fillId="2" borderId="21" xfId="0" applyFont="1" applyFill="1" applyBorder="1" applyAlignment="1">
      <alignment horizontal="center"/>
    </xf>
    <xf numFmtId="0" fontId="17" fillId="2" borderId="34" xfId="0" applyFont="1" applyFill="1" applyBorder="1" applyAlignment="1">
      <alignment horizontal="center" vertical="center" wrapText="1"/>
    </xf>
    <xf numFmtId="0" fontId="17" fillId="2" borderId="35" xfId="0" applyFont="1" applyFill="1" applyBorder="1" applyAlignment="1">
      <alignment horizontal="center" vertical="center" wrapText="1"/>
    </xf>
    <xf numFmtId="0" fontId="17" fillId="2" borderId="71" xfId="0" applyFont="1" applyFill="1" applyBorder="1" applyAlignment="1">
      <alignment horizontal="center" vertical="center" wrapText="1"/>
    </xf>
    <xf numFmtId="0" fontId="17" fillId="2" borderId="114" xfId="0" applyFont="1" applyFill="1" applyBorder="1" applyAlignment="1">
      <alignment horizontal="center" vertical="center" wrapText="1"/>
    </xf>
    <xf numFmtId="0" fontId="17" fillId="2" borderId="72" xfId="0" applyFont="1" applyFill="1" applyBorder="1" applyAlignment="1">
      <alignment horizontal="center" vertical="center" wrapText="1"/>
    </xf>
    <xf numFmtId="3" fontId="11" fillId="3" borderId="357" xfId="2" applyNumberFormat="1" applyFont="1" applyFill="1" applyBorder="1" applyAlignment="1">
      <alignment horizontal="center" vertical="center"/>
    </xf>
    <xf numFmtId="3" fontId="11" fillId="3" borderId="336" xfId="2" applyNumberFormat="1" applyFont="1" applyFill="1" applyBorder="1" applyAlignment="1">
      <alignment horizontal="center" vertical="center"/>
    </xf>
    <xf numFmtId="3" fontId="11" fillId="3" borderId="359" xfId="2" applyNumberFormat="1" applyFont="1" applyFill="1" applyBorder="1" applyAlignment="1">
      <alignment horizontal="center" vertical="center"/>
    </xf>
    <xf numFmtId="3" fontId="11" fillId="3" borderId="332" xfId="2" applyNumberFormat="1" applyFont="1" applyFill="1" applyBorder="1" applyAlignment="1">
      <alignment horizontal="center" vertical="center"/>
    </xf>
    <xf numFmtId="3" fontId="11" fillId="3" borderId="360" xfId="2" applyNumberFormat="1" applyFont="1" applyFill="1" applyBorder="1" applyAlignment="1">
      <alignment horizontal="center" vertical="center"/>
    </xf>
    <xf numFmtId="0" fontId="6" fillId="4" borderId="75" xfId="0" applyFont="1" applyFill="1" applyBorder="1" applyAlignment="1">
      <alignment horizontal="left" vertical="center"/>
    </xf>
    <xf numFmtId="0" fontId="6" fillId="4" borderId="18" xfId="0" applyFont="1" applyFill="1" applyBorder="1" applyAlignment="1">
      <alignment horizontal="left" vertical="center"/>
    </xf>
    <xf numFmtId="0" fontId="6" fillId="4" borderId="70" xfId="0" applyFont="1" applyFill="1" applyBorder="1" applyAlignment="1">
      <alignment horizontal="left" vertical="center"/>
    </xf>
    <xf numFmtId="0" fontId="6" fillId="4" borderId="75" xfId="0" applyFont="1" applyFill="1" applyBorder="1" applyAlignment="1">
      <alignment horizontal="center" vertical="center"/>
    </xf>
    <xf numFmtId="0" fontId="6" fillId="4" borderId="18" xfId="0" applyFont="1" applyFill="1" applyBorder="1" applyAlignment="1">
      <alignment horizontal="center" vertical="center"/>
    </xf>
    <xf numFmtId="0" fontId="6" fillId="4" borderId="70" xfId="0" applyFont="1" applyFill="1" applyBorder="1" applyAlignment="1">
      <alignment horizontal="center" vertical="center"/>
    </xf>
    <xf numFmtId="0" fontId="17" fillId="2" borderId="65" xfId="0" applyFont="1" applyFill="1" applyBorder="1" applyAlignment="1">
      <alignment horizontal="left" vertical="center"/>
    </xf>
    <xf numFmtId="0" fontId="47" fillId="0" borderId="152" xfId="0" applyFont="1" applyBorder="1" applyAlignment="1">
      <alignment horizontal="left" vertical="center"/>
    </xf>
    <xf numFmtId="9" fontId="6" fillId="0" borderId="0" xfId="2" applyFont="1" applyBorder="1" applyAlignment="1">
      <alignment horizontal="center"/>
    </xf>
    <xf numFmtId="9" fontId="6" fillId="0" borderId="28" xfId="2" applyFont="1" applyBorder="1" applyAlignment="1">
      <alignment horizontal="center"/>
    </xf>
    <xf numFmtId="9" fontId="6" fillId="0" borderId="71" xfId="2" applyFont="1" applyBorder="1" applyAlignment="1">
      <alignment horizontal="center"/>
    </xf>
    <xf numFmtId="9" fontId="6" fillId="0" borderId="35" xfId="2" applyFont="1" applyBorder="1" applyAlignment="1">
      <alignment horizontal="center"/>
    </xf>
    <xf numFmtId="0" fontId="11" fillId="3" borderId="351" xfId="0" applyFont="1" applyFill="1" applyBorder="1" applyAlignment="1">
      <alignment horizontal="center" vertical="center"/>
    </xf>
    <xf numFmtId="0" fontId="11" fillId="3" borderId="152" xfId="0" applyFont="1" applyFill="1" applyBorder="1" applyAlignment="1">
      <alignment horizontal="center" vertical="center"/>
    </xf>
    <xf numFmtId="0" fontId="11" fillId="3" borderId="257" xfId="0" applyFont="1" applyFill="1" applyBorder="1" applyAlignment="1">
      <alignment horizontal="center" vertical="center"/>
    </xf>
    <xf numFmtId="0" fontId="11" fillId="3" borderId="233" xfId="0" applyFont="1" applyFill="1" applyBorder="1" applyAlignment="1">
      <alignment horizontal="center" vertical="center"/>
    </xf>
    <xf numFmtId="0" fontId="6" fillId="0" borderId="152" xfId="0" applyFont="1" applyBorder="1" applyAlignment="1">
      <alignment horizontal="center" vertical="center"/>
    </xf>
    <xf numFmtId="0" fontId="6" fillId="0" borderId="233" xfId="0" applyFont="1" applyBorder="1" applyAlignment="1">
      <alignment horizontal="center" vertical="center"/>
    </xf>
    <xf numFmtId="3" fontId="21" fillId="51" borderId="15" xfId="0" applyNumberFormat="1" applyFont="1" applyFill="1" applyBorder="1" applyAlignment="1">
      <alignment horizontal="center" vertical="center" wrapText="1"/>
    </xf>
    <xf numFmtId="3" fontId="21" fillId="51" borderId="7" xfId="0" applyNumberFormat="1" applyFont="1" applyFill="1" applyBorder="1" applyAlignment="1">
      <alignment horizontal="center" vertical="center" wrapText="1"/>
    </xf>
    <xf numFmtId="9" fontId="6" fillId="0" borderId="114" xfId="2" applyFont="1" applyBorder="1" applyAlignment="1">
      <alignment horizontal="center"/>
    </xf>
    <xf numFmtId="3" fontId="21" fillId="51" borderId="30" xfId="0" applyNumberFormat="1" applyFont="1" applyFill="1" applyBorder="1" applyAlignment="1">
      <alignment horizontal="center" vertical="center" wrapText="1"/>
    </xf>
    <xf numFmtId="3" fontId="21" fillId="51" borderId="67" xfId="0" applyNumberFormat="1" applyFont="1" applyFill="1" applyBorder="1" applyAlignment="1">
      <alignment horizontal="center" vertical="center" wrapText="1"/>
    </xf>
    <xf numFmtId="0" fontId="11" fillId="3" borderId="322" xfId="0" applyFont="1" applyFill="1" applyBorder="1" applyAlignment="1">
      <alignment horizontal="center" vertical="center" wrapText="1"/>
    </xf>
    <xf numFmtId="0" fontId="11" fillId="3" borderId="321" xfId="0" applyFont="1" applyFill="1" applyBorder="1" applyAlignment="1">
      <alignment horizontal="center" vertical="center" wrapText="1"/>
    </xf>
    <xf numFmtId="0" fontId="17" fillId="2" borderId="7" xfId="0" applyFont="1" applyFill="1" applyBorder="1" applyAlignment="1">
      <alignment horizontal="center"/>
    </xf>
    <xf numFmtId="0" fontId="17" fillId="2" borderId="5" xfId="0" applyFont="1" applyFill="1" applyBorder="1" applyAlignment="1">
      <alignment horizontal="center"/>
    </xf>
    <xf numFmtId="0" fontId="17" fillId="2" borderId="38" xfId="0" applyFont="1" applyFill="1" applyBorder="1" applyAlignment="1">
      <alignment horizontal="center"/>
    </xf>
    <xf numFmtId="0" fontId="11" fillId="3" borderId="313" xfId="0" applyFont="1" applyFill="1" applyBorder="1" applyAlignment="1">
      <alignment horizontal="center" vertical="center"/>
    </xf>
    <xf numFmtId="0" fontId="11" fillId="3" borderId="317" xfId="0" applyFont="1" applyFill="1" applyBorder="1" applyAlignment="1">
      <alignment horizontal="center" vertical="center"/>
    </xf>
    <xf numFmtId="0" fontId="11" fillId="3" borderId="314" xfId="0" applyFont="1" applyFill="1" applyBorder="1" applyAlignment="1">
      <alignment horizontal="center" vertical="center"/>
    </xf>
    <xf numFmtId="0" fontId="11" fillId="3" borderId="338" xfId="0" applyFont="1" applyFill="1" applyBorder="1" applyAlignment="1">
      <alignment horizontal="center" vertical="center"/>
    </xf>
    <xf numFmtId="0" fontId="11" fillId="3" borderId="39" xfId="0" applyFont="1" applyFill="1" applyBorder="1" applyAlignment="1">
      <alignment horizontal="center" vertical="center"/>
    </xf>
    <xf numFmtId="0" fontId="11" fillId="3" borderId="20" xfId="0" applyFont="1" applyFill="1" applyBorder="1" applyAlignment="1">
      <alignment horizontal="center" vertical="center"/>
    </xf>
    <xf numFmtId="0" fontId="6" fillId="3" borderId="65" xfId="0" applyFont="1" applyFill="1" applyBorder="1" applyAlignment="1">
      <alignment horizontal="center" vertical="center"/>
    </xf>
    <xf numFmtId="0" fontId="6" fillId="3" borderId="39" xfId="0" applyFont="1" applyFill="1" applyBorder="1" applyAlignment="1">
      <alignment horizontal="center" vertical="center"/>
    </xf>
    <xf numFmtId="0" fontId="6" fillId="3" borderId="152" xfId="0" applyFont="1" applyFill="1" applyBorder="1" applyAlignment="1">
      <alignment horizontal="center" vertical="center"/>
    </xf>
    <xf numFmtId="0" fontId="6" fillId="3" borderId="233" xfId="0" applyFont="1" applyFill="1" applyBorder="1" applyAlignment="1">
      <alignment horizontal="center" vertical="center"/>
    </xf>
    <xf numFmtId="0" fontId="6" fillId="3" borderId="351" xfId="0" applyFont="1" applyFill="1" applyBorder="1" applyAlignment="1">
      <alignment horizontal="center" vertical="center"/>
    </xf>
    <xf numFmtId="0" fontId="6" fillId="3" borderId="65" xfId="0" applyFont="1" applyFill="1" applyBorder="1" applyAlignment="1">
      <alignment horizontal="center" vertical="center" wrapText="1"/>
    </xf>
    <xf numFmtId="0" fontId="6" fillId="3" borderId="39" xfId="0" applyFont="1" applyFill="1" applyBorder="1" applyAlignment="1">
      <alignment horizontal="center" vertical="center" wrapText="1"/>
    </xf>
    <xf numFmtId="0" fontId="6" fillId="3" borderId="152" xfId="0" applyFont="1" applyFill="1" applyBorder="1" applyAlignment="1">
      <alignment horizontal="center" vertical="center" wrapText="1"/>
    </xf>
    <xf numFmtId="0" fontId="6" fillId="3" borderId="233" xfId="0" applyFont="1" applyFill="1" applyBorder="1" applyAlignment="1">
      <alignment horizontal="center" vertical="center" wrapText="1"/>
    </xf>
    <xf numFmtId="3" fontId="21" fillId="51" borderId="14" xfId="0" applyNumberFormat="1" applyFont="1" applyFill="1" applyBorder="1" applyAlignment="1">
      <alignment horizontal="center" vertical="center" wrapText="1"/>
    </xf>
    <xf numFmtId="9" fontId="6" fillId="0" borderId="34" xfId="2" applyFont="1" applyBorder="1" applyAlignment="1">
      <alignment horizontal="center"/>
    </xf>
    <xf numFmtId="9" fontId="6" fillId="0" borderId="41" xfId="2" applyFont="1" applyBorder="1" applyAlignment="1">
      <alignment horizontal="center"/>
    </xf>
    <xf numFmtId="9" fontId="6" fillId="0" borderId="79" xfId="2" applyFont="1" applyBorder="1" applyAlignment="1">
      <alignment horizontal="center"/>
    </xf>
    <xf numFmtId="3" fontId="11" fillId="3" borderId="326" xfId="2" applyNumberFormat="1" applyFont="1" applyFill="1" applyBorder="1" applyAlignment="1">
      <alignment horizontal="center" vertical="center"/>
    </xf>
    <xf numFmtId="3" fontId="11" fillId="3" borderId="188" xfId="2" applyNumberFormat="1" applyFont="1" applyFill="1" applyBorder="1" applyAlignment="1">
      <alignment horizontal="center" vertical="center"/>
    </xf>
    <xf numFmtId="171" fontId="11" fillId="4" borderId="17" xfId="2" applyNumberFormat="1" applyFont="1" applyFill="1" applyBorder="1" applyAlignment="1">
      <alignment horizontal="center" vertical="center"/>
    </xf>
    <xf numFmtId="171" fontId="11" fillId="4" borderId="114" xfId="2" applyNumberFormat="1" applyFont="1" applyFill="1" applyBorder="1" applyAlignment="1">
      <alignment horizontal="center" vertical="center"/>
    </xf>
    <xf numFmtId="171" fontId="11" fillId="4" borderId="41" xfId="2" applyNumberFormat="1" applyFont="1" applyFill="1" applyBorder="1" applyAlignment="1">
      <alignment horizontal="center" vertical="center"/>
    </xf>
    <xf numFmtId="171" fontId="11" fillId="4" borderId="20" xfId="2" applyNumberFormat="1" applyFont="1" applyFill="1" applyBorder="1" applyAlignment="1">
      <alignment horizontal="center" vertical="center"/>
    </xf>
    <xf numFmtId="171" fontId="11" fillId="4" borderId="79" xfId="2" applyNumberFormat="1" applyFont="1" applyFill="1" applyBorder="1" applyAlignment="1">
      <alignment horizontal="center" vertical="center"/>
    </xf>
    <xf numFmtId="171" fontId="11" fillId="4" borderId="110" xfId="2" applyNumberFormat="1" applyFont="1" applyFill="1" applyBorder="1" applyAlignment="1">
      <alignment horizontal="center" vertical="center"/>
    </xf>
    <xf numFmtId="0" fontId="17" fillId="2" borderId="36" xfId="0" applyFont="1" applyFill="1" applyBorder="1" applyAlignment="1">
      <alignment horizontal="center" vertical="center"/>
    </xf>
    <xf numFmtId="0" fontId="17" fillId="2" borderId="90" xfId="0" applyFont="1" applyFill="1" applyBorder="1" applyAlignment="1">
      <alignment horizontal="center" vertical="center"/>
    </xf>
    <xf numFmtId="171" fontId="11" fillId="4" borderId="113" xfId="2" applyNumberFormat="1" applyFont="1" applyFill="1" applyBorder="1" applyAlignment="1">
      <alignment horizontal="center" vertical="center"/>
    </xf>
    <xf numFmtId="3" fontId="11" fillId="3" borderId="367" xfId="2" applyNumberFormat="1" applyFont="1" applyFill="1" applyBorder="1" applyAlignment="1">
      <alignment horizontal="center" vertical="center"/>
    </xf>
    <xf numFmtId="0" fontId="17" fillId="2" borderId="77" xfId="0" applyFont="1" applyFill="1" applyBorder="1" applyAlignment="1">
      <alignment horizontal="center" vertical="center"/>
    </xf>
    <xf numFmtId="0" fontId="17" fillId="2" borderId="67" xfId="0" applyFont="1" applyFill="1" applyBorder="1" applyAlignment="1">
      <alignment horizontal="center" vertical="center"/>
    </xf>
    <xf numFmtId="0" fontId="17" fillId="2" borderId="29" xfId="0" applyFont="1" applyFill="1" applyBorder="1" applyAlignment="1">
      <alignment horizontal="center" vertical="center"/>
    </xf>
    <xf numFmtId="0" fontId="17" fillId="2" borderId="30" xfId="0" applyFont="1" applyFill="1" applyBorder="1" applyAlignment="1">
      <alignment horizontal="center" vertical="center"/>
    </xf>
    <xf numFmtId="3" fontId="21" fillId="51" borderId="329" xfId="0" applyNumberFormat="1" applyFont="1" applyFill="1" applyBorder="1" applyAlignment="1">
      <alignment horizontal="center" vertical="center" wrapText="1"/>
    </xf>
    <xf numFmtId="3" fontId="21" fillId="51" borderId="310" xfId="0" applyNumberFormat="1" applyFont="1" applyFill="1" applyBorder="1" applyAlignment="1">
      <alignment horizontal="center" vertical="center" wrapText="1"/>
    </xf>
    <xf numFmtId="3" fontId="21" fillId="51" borderId="320" xfId="0" applyNumberFormat="1" applyFont="1" applyFill="1" applyBorder="1" applyAlignment="1">
      <alignment horizontal="center" vertical="center" wrapText="1"/>
    </xf>
    <xf numFmtId="9" fontId="6" fillId="0" borderId="329" xfId="2" applyFont="1" applyBorder="1" applyAlignment="1">
      <alignment horizontal="center"/>
    </xf>
    <xf numFmtId="9" fontId="6" fillId="0" borderId="310" xfId="2" applyFont="1" applyBorder="1" applyAlignment="1">
      <alignment horizontal="center"/>
    </xf>
    <xf numFmtId="9" fontId="6" fillId="0" borderId="320" xfId="2" applyFont="1" applyBorder="1" applyAlignment="1">
      <alignment horizontal="center"/>
    </xf>
    <xf numFmtId="3" fontId="11" fillId="3" borderId="362" xfId="2" applyNumberFormat="1" applyFont="1" applyFill="1" applyBorder="1" applyAlignment="1">
      <alignment horizontal="center" vertical="center"/>
    </xf>
    <xf numFmtId="0" fontId="6" fillId="0" borderId="311" xfId="0" applyFont="1" applyBorder="1" applyAlignment="1">
      <alignment horizontal="center" vertical="center"/>
    </xf>
    <xf numFmtId="0" fontId="11" fillId="3" borderId="312" xfId="0" applyFont="1" applyFill="1" applyBorder="1" applyAlignment="1">
      <alignment horizontal="center" vertical="center"/>
    </xf>
    <xf numFmtId="0" fontId="11" fillId="3" borderId="322" xfId="0" applyFont="1" applyFill="1" applyBorder="1" applyAlignment="1">
      <alignment horizontal="center" vertical="center"/>
    </xf>
    <xf numFmtId="0" fontId="11" fillId="3" borderId="321" xfId="0" applyFont="1" applyFill="1" applyBorder="1" applyAlignment="1">
      <alignment horizontal="center" vertical="center"/>
    </xf>
    <xf numFmtId="0" fontId="10" fillId="0" borderId="362" xfId="0" applyFont="1" applyBorder="1" applyAlignment="1">
      <alignment horizontal="center"/>
    </xf>
    <xf numFmtId="0" fontId="10" fillId="0" borderId="320" xfId="0" applyFont="1" applyBorder="1" applyAlignment="1">
      <alignment horizontal="center"/>
    </xf>
    <xf numFmtId="3" fontId="11" fillId="3" borderId="353" xfId="2" applyNumberFormat="1" applyFont="1" applyFill="1" applyBorder="1" applyAlignment="1">
      <alignment horizontal="center" vertical="center"/>
    </xf>
    <xf numFmtId="3" fontId="11" fillId="3" borderId="217" xfId="2" applyNumberFormat="1" applyFont="1" applyFill="1" applyBorder="1" applyAlignment="1">
      <alignment horizontal="center" vertical="center"/>
    </xf>
    <xf numFmtId="3" fontId="11" fillId="3" borderId="210" xfId="2" applyNumberFormat="1" applyFont="1" applyFill="1" applyBorder="1" applyAlignment="1">
      <alignment horizontal="center" vertical="center"/>
    </xf>
    <xf numFmtId="3" fontId="11" fillId="3" borderId="199" xfId="2" applyNumberFormat="1" applyFont="1" applyFill="1" applyBorder="1" applyAlignment="1">
      <alignment horizontal="center" vertical="center"/>
    </xf>
    <xf numFmtId="3" fontId="11" fillId="3" borderId="314" xfId="2" applyNumberFormat="1" applyFont="1" applyFill="1" applyBorder="1" applyAlignment="1">
      <alignment horizontal="center" vertical="center"/>
    </xf>
    <xf numFmtId="3" fontId="11" fillId="3" borderId="366" xfId="2" applyNumberFormat="1" applyFont="1" applyFill="1" applyBorder="1" applyAlignment="1">
      <alignment horizontal="center" vertical="center"/>
    </xf>
    <xf numFmtId="3" fontId="11" fillId="3" borderId="368" xfId="2" applyNumberFormat="1" applyFont="1" applyFill="1" applyBorder="1" applyAlignment="1">
      <alignment horizontal="center" vertical="center"/>
    </xf>
    <xf numFmtId="3" fontId="11" fillId="3" borderId="315" xfId="2" applyNumberFormat="1" applyFont="1" applyFill="1" applyBorder="1" applyAlignment="1">
      <alignment horizontal="center" vertical="center"/>
    </xf>
    <xf numFmtId="3" fontId="11" fillId="3" borderId="355" xfId="2" applyNumberFormat="1" applyFont="1" applyFill="1" applyBorder="1" applyAlignment="1">
      <alignment horizontal="center" vertical="center"/>
    </xf>
    <xf numFmtId="3" fontId="11" fillId="3" borderId="220" xfId="2" applyNumberFormat="1" applyFont="1" applyFill="1" applyBorder="1" applyAlignment="1">
      <alignment horizontal="center" vertical="center"/>
    </xf>
    <xf numFmtId="3" fontId="11" fillId="3" borderId="333" xfId="2" applyNumberFormat="1" applyFont="1" applyFill="1" applyBorder="1" applyAlignment="1">
      <alignment horizontal="center" vertical="center"/>
    </xf>
    <xf numFmtId="3" fontId="11" fillId="3" borderId="334" xfId="2" applyNumberFormat="1" applyFont="1" applyFill="1" applyBorder="1" applyAlignment="1">
      <alignment horizontal="center" vertical="center"/>
    </xf>
    <xf numFmtId="0" fontId="6" fillId="0" borderId="312" xfId="0" applyFont="1" applyBorder="1" applyAlignment="1">
      <alignment horizontal="center" vertical="center"/>
    </xf>
    <xf numFmtId="0" fontId="6" fillId="0" borderId="322" xfId="0" applyFont="1" applyBorder="1" applyAlignment="1">
      <alignment horizontal="center" vertical="center"/>
    </xf>
    <xf numFmtId="0" fontId="6" fillId="0" borderId="313" xfId="0" applyFont="1" applyBorder="1" applyAlignment="1">
      <alignment horizontal="center" vertical="center"/>
    </xf>
    <xf numFmtId="0" fontId="6" fillId="0" borderId="317" xfId="0" applyFont="1" applyBorder="1" applyAlignment="1">
      <alignment horizontal="center" vertical="center"/>
    </xf>
    <xf numFmtId="0" fontId="6" fillId="0" borderId="321" xfId="0" applyFont="1" applyBorder="1" applyAlignment="1">
      <alignment horizontal="center" vertical="center"/>
    </xf>
    <xf numFmtId="3" fontId="11" fillId="3" borderId="324" xfId="2" applyNumberFormat="1" applyFont="1" applyFill="1" applyBorder="1" applyAlignment="1">
      <alignment horizontal="center" vertical="center"/>
    </xf>
    <xf numFmtId="3" fontId="11" fillId="3" borderId="319" xfId="2" applyNumberFormat="1" applyFont="1" applyFill="1" applyBorder="1" applyAlignment="1">
      <alignment horizontal="center" vertical="center"/>
    </xf>
    <xf numFmtId="3" fontId="11" fillId="3" borderId="369" xfId="2" applyNumberFormat="1" applyFont="1" applyFill="1" applyBorder="1" applyAlignment="1">
      <alignment horizontal="center" vertical="center"/>
    </xf>
    <xf numFmtId="0" fontId="36" fillId="48" borderId="77" xfId="0" applyFont="1" applyFill="1" applyBorder="1" applyAlignment="1">
      <alignment horizontal="center" vertical="center"/>
    </xf>
    <xf numFmtId="0" fontId="37" fillId="48" borderId="29" xfId="0" applyFont="1" applyFill="1" applyBorder="1" applyAlignment="1">
      <alignment horizontal="center" vertical="center"/>
    </xf>
    <xf numFmtId="0" fontId="37" fillId="48" borderId="36" xfId="0" applyFont="1" applyFill="1" applyBorder="1" applyAlignment="1">
      <alignment horizontal="center" vertical="center"/>
    </xf>
    <xf numFmtId="0" fontId="37" fillId="48" borderId="37" xfId="0" applyFont="1" applyFill="1" applyBorder="1" applyAlignment="1">
      <alignment horizontal="center" vertical="center"/>
    </xf>
    <xf numFmtId="0" fontId="51" fillId="47" borderId="14" xfId="0" applyFont="1" applyFill="1" applyBorder="1" applyAlignment="1">
      <alignment horizontal="center" vertical="center" wrapText="1"/>
    </xf>
    <xf numFmtId="0" fontId="51" fillId="47" borderId="7" xfId="0" applyFont="1" applyFill="1" applyBorder="1" applyAlignment="1">
      <alignment horizontal="center" vertical="center" wrapText="1"/>
    </xf>
    <xf numFmtId="0" fontId="51" fillId="47" borderId="68" xfId="0" applyFont="1" applyFill="1" applyBorder="1" applyAlignment="1">
      <alignment horizontal="center" vertical="center" wrapText="1"/>
    </xf>
    <xf numFmtId="0" fontId="51" fillId="47" borderId="21" xfId="0" applyFont="1" applyFill="1" applyBorder="1" applyAlignment="1">
      <alignment horizontal="center" vertical="center" wrapText="1"/>
    </xf>
    <xf numFmtId="0" fontId="51" fillId="47" borderId="15" xfId="0" applyFont="1" applyFill="1" applyBorder="1" applyAlignment="1">
      <alignment horizontal="center" vertical="center" wrapText="1"/>
    </xf>
    <xf numFmtId="0" fontId="51" fillId="47" borderId="99" xfId="0" applyFont="1" applyFill="1" applyBorder="1" applyAlignment="1">
      <alignment horizontal="center" vertical="center" wrapText="1"/>
    </xf>
    <xf numFmtId="0" fontId="51" fillId="47" borderId="24" xfId="0" applyFont="1" applyFill="1" applyBorder="1" applyAlignment="1">
      <alignment horizontal="center" vertical="center" wrapText="1"/>
    </xf>
    <xf numFmtId="0" fontId="36" fillId="48" borderId="19" xfId="0" applyFont="1" applyFill="1" applyBorder="1" applyAlignment="1">
      <alignment horizontal="center" vertical="center"/>
    </xf>
    <xf numFmtId="0" fontId="51" fillId="47" borderId="23" xfId="0" applyFont="1" applyFill="1" applyBorder="1" applyAlignment="1">
      <alignment horizontal="center" vertical="center" wrapText="1"/>
    </xf>
    <xf numFmtId="0" fontId="51" fillId="47" borderId="101" xfId="0" applyFont="1" applyFill="1" applyBorder="1" applyAlignment="1">
      <alignment horizontal="center" vertical="center" wrapText="1"/>
    </xf>
    <xf numFmtId="0" fontId="51" fillId="47" borderId="105" xfId="0" applyFont="1" applyFill="1" applyBorder="1" applyAlignment="1">
      <alignment horizontal="center" vertical="center" wrapText="1"/>
    </xf>
    <xf numFmtId="0" fontId="51" fillId="47" borderId="106" xfId="0" applyFont="1" applyFill="1" applyBorder="1" applyAlignment="1">
      <alignment horizontal="center" vertical="center" wrapText="1"/>
    </xf>
    <xf numFmtId="0" fontId="11" fillId="0" borderId="0" xfId="3" applyFont="1" applyAlignment="1">
      <alignment vertical="top" wrapText="1"/>
    </xf>
    <xf numFmtId="0" fontId="6" fillId="0" borderId="0" xfId="0" applyFont="1" applyAlignment="1">
      <alignment vertical="top"/>
    </xf>
    <xf numFmtId="0" fontId="6" fillId="47" borderId="65" xfId="0" applyFont="1" applyFill="1" applyBorder="1" applyAlignment="1">
      <alignment horizontal="left" vertical="center" wrapText="1"/>
    </xf>
    <xf numFmtId="0" fontId="6" fillId="47" borderId="152" xfId="0" applyFont="1" applyFill="1" applyBorder="1" applyAlignment="1">
      <alignment horizontal="left" vertical="center" wrapText="1"/>
    </xf>
    <xf numFmtId="0" fontId="6" fillId="47" borderId="148" xfId="0" applyFont="1" applyFill="1" applyBorder="1" applyAlignment="1">
      <alignment horizontal="left" vertical="center" wrapText="1"/>
    </xf>
    <xf numFmtId="0" fontId="31" fillId="48" borderId="449" xfId="0" applyFont="1" applyFill="1" applyBorder="1" applyAlignment="1">
      <alignment horizontal="center" vertical="center" textRotation="90"/>
    </xf>
    <xf numFmtId="0" fontId="31" fillId="48" borderId="151" xfId="0" applyFont="1" applyFill="1" applyBorder="1" applyAlignment="1">
      <alignment horizontal="center" vertical="center" textRotation="90"/>
    </xf>
    <xf numFmtId="0" fontId="31" fillId="48" borderId="65" xfId="0" applyFont="1" applyFill="1" applyBorder="1" applyAlignment="1">
      <alignment horizontal="center" vertical="center" textRotation="90"/>
    </xf>
    <xf numFmtId="0" fontId="31" fillId="48" borderId="152" xfId="0" applyFont="1" applyFill="1" applyBorder="1" applyAlignment="1">
      <alignment horizontal="center" vertical="center" textRotation="90"/>
    </xf>
    <xf numFmtId="0" fontId="31" fillId="48" borderId="148" xfId="0" applyFont="1" applyFill="1" applyBorder="1" applyAlignment="1">
      <alignment horizontal="center" vertical="center" textRotation="90"/>
    </xf>
    <xf numFmtId="0" fontId="11" fillId="48" borderId="81" xfId="0" applyFont="1" applyFill="1" applyBorder="1" applyAlignment="1">
      <alignment horizontal="left" vertical="center"/>
    </xf>
    <xf numFmtId="0" fontId="11" fillId="48" borderId="116" xfId="0" applyFont="1" applyFill="1" applyBorder="1" applyAlignment="1">
      <alignment horizontal="left" vertical="center"/>
    </xf>
    <xf numFmtId="0" fontId="11" fillId="48" borderId="115" xfId="0" applyFont="1" applyFill="1" applyBorder="1" applyAlignment="1">
      <alignment horizontal="left" vertical="center"/>
    </xf>
    <xf numFmtId="0" fontId="6" fillId="48" borderId="81" xfId="0" applyFont="1" applyFill="1" applyBorder="1" applyAlignment="1">
      <alignment horizontal="left" vertical="center"/>
    </xf>
    <xf numFmtId="0" fontId="6" fillId="48" borderId="116" xfId="0" applyFont="1" applyFill="1" applyBorder="1" applyAlignment="1">
      <alignment horizontal="left" vertical="center"/>
    </xf>
    <xf numFmtId="0" fontId="6" fillId="48" borderId="115" xfId="0" applyFont="1" applyFill="1" applyBorder="1" applyAlignment="1">
      <alignment horizontal="left" vertical="center"/>
    </xf>
    <xf numFmtId="0" fontId="0" fillId="48" borderId="116" xfId="0" applyFill="1" applyBorder="1" applyAlignment="1">
      <alignment horizontal="left" vertical="center"/>
    </xf>
    <xf numFmtId="0" fontId="0" fillId="48" borderId="115" xfId="0" applyFill="1" applyBorder="1" applyAlignment="1">
      <alignment horizontal="left" vertical="center"/>
    </xf>
    <xf numFmtId="173" fontId="73" fillId="46" borderId="39" xfId="0" applyNumberFormat="1" applyFont="1" applyFill="1" applyBorder="1" applyAlignment="1">
      <alignment horizontal="center" vertical="center"/>
    </xf>
    <xf numFmtId="173" fontId="73" fillId="46" borderId="0" xfId="0" applyNumberFormat="1" applyFont="1" applyFill="1" applyAlignment="1">
      <alignment horizontal="center" vertical="center"/>
    </xf>
    <xf numFmtId="173" fontId="73" fillId="46" borderId="28" xfId="0" applyNumberFormat="1" applyFont="1" applyFill="1" applyBorder="1" applyAlignment="1">
      <alignment horizontal="center" vertical="center"/>
    </xf>
    <xf numFmtId="171" fontId="73" fillId="46" borderId="22" xfId="0" applyNumberFormat="1" applyFont="1" applyFill="1" applyBorder="1" applyAlignment="1">
      <alignment horizontal="center" vertical="center"/>
    </xf>
    <xf numFmtId="171" fontId="73" fillId="46" borderId="17" xfId="0" applyNumberFormat="1" applyFont="1" applyFill="1" applyBorder="1" applyAlignment="1">
      <alignment horizontal="center" vertical="center"/>
    </xf>
    <xf numFmtId="171" fontId="73" fillId="46" borderId="3" xfId="0" applyNumberFormat="1" applyFont="1" applyFill="1" applyBorder="1" applyAlignment="1">
      <alignment horizontal="center" vertical="center"/>
    </xf>
    <xf numFmtId="171" fontId="73" fillId="46" borderId="20" xfId="0" applyNumberFormat="1" applyFont="1" applyFill="1" applyBorder="1" applyAlignment="1">
      <alignment horizontal="center" vertical="center"/>
    </xf>
    <xf numFmtId="171" fontId="73" fillId="46" borderId="41" xfId="0" applyNumberFormat="1" applyFont="1" applyFill="1" applyBorder="1" applyAlignment="1">
      <alignment horizontal="center" vertical="center"/>
    </xf>
    <xf numFmtId="171" fontId="73" fillId="46" borderId="79" xfId="0" applyNumberFormat="1" applyFont="1" applyFill="1" applyBorder="1" applyAlignment="1">
      <alignment horizontal="center" vertical="center"/>
    </xf>
    <xf numFmtId="0" fontId="11" fillId="48" borderId="19" xfId="0" applyFont="1" applyFill="1" applyBorder="1" applyAlignment="1">
      <alignment horizontal="center" vertical="center" wrapText="1"/>
    </xf>
    <xf numFmtId="0" fontId="11" fillId="48" borderId="36" xfId="0" applyFont="1" applyFill="1" applyBorder="1" applyAlignment="1">
      <alignment horizontal="center" vertical="center" wrapText="1"/>
    </xf>
    <xf numFmtId="0" fontId="11" fillId="48" borderId="37" xfId="0" applyFont="1" applyFill="1" applyBorder="1" applyAlignment="1">
      <alignment horizontal="center" vertical="center" wrapText="1"/>
    </xf>
    <xf numFmtId="171" fontId="79" fillId="0" borderId="22" xfId="0" applyNumberFormat="1" applyFont="1" applyBorder="1" applyAlignment="1">
      <alignment horizontal="center" vertical="center"/>
    </xf>
    <xf numFmtId="171" fontId="79" fillId="0" borderId="17" xfId="0" applyNumberFormat="1" applyFont="1" applyBorder="1" applyAlignment="1">
      <alignment horizontal="center" vertical="center"/>
    </xf>
    <xf numFmtId="171" fontId="79" fillId="0" borderId="3" xfId="0" applyNumberFormat="1" applyFont="1" applyBorder="1" applyAlignment="1">
      <alignment horizontal="center" vertical="center"/>
    </xf>
    <xf numFmtId="171" fontId="79" fillId="0" borderId="34" xfId="0" applyNumberFormat="1" applyFont="1" applyBorder="1" applyAlignment="1">
      <alignment horizontal="center" vertical="center"/>
    </xf>
    <xf numFmtId="171" fontId="79" fillId="0" borderId="114" xfId="0" applyNumberFormat="1" applyFont="1" applyBorder="1" applyAlignment="1">
      <alignment horizontal="center" vertical="center"/>
    </xf>
    <xf numFmtId="171" fontId="79" fillId="0" borderId="35" xfId="0" applyNumberFormat="1" applyFont="1" applyBorder="1" applyAlignment="1">
      <alignment horizontal="center" vertical="center"/>
    </xf>
    <xf numFmtId="173" fontId="6" fillId="3" borderId="147" xfId="0" applyNumberFormat="1" applyFont="1" applyFill="1" applyBorder="1" applyAlignment="1">
      <alignment horizontal="center" vertical="center"/>
    </xf>
    <xf numFmtId="173" fontId="6" fillId="3" borderId="13" xfId="0" applyNumberFormat="1" applyFont="1" applyFill="1" applyBorder="1" applyAlignment="1">
      <alignment horizontal="center" vertical="center"/>
    </xf>
    <xf numFmtId="173" fontId="6" fillId="3" borderId="6" xfId="0" applyNumberFormat="1" applyFont="1" applyFill="1" applyBorder="1" applyAlignment="1">
      <alignment horizontal="center" vertical="center"/>
    </xf>
    <xf numFmtId="171" fontId="73" fillId="3" borderId="22" xfId="0" applyNumberFormat="1" applyFont="1" applyFill="1" applyBorder="1" applyAlignment="1">
      <alignment horizontal="center" vertical="center"/>
    </xf>
    <xf numFmtId="171" fontId="73" fillId="3" borderId="17" xfId="0" applyNumberFormat="1" applyFont="1" applyFill="1" applyBorder="1" applyAlignment="1">
      <alignment horizontal="center" vertical="center"/>
    </xf>
    <xf numFmtId="171" fontId="73" fillId="3" borderId="3" xfId="0" applyNumberFormat="1" applyFont="1" applyFill="1" applyBorder="1" applyAlignment="1">
      <alignment horizontal="center" vertical="center"/>
    </xf>
    <xf numFmtId="173" fontId="6" fillId="3" borderId="22" xfId="0" applyNumberFormat="1" applyFont="1" applyFill="1" applyBorder="1" applyAlignment="1">
      <alignment horizontal="center" vertical="center"/>
    </xf>
    <xf numFmtId="173" fontId="6" fillId="3" borderId="17" xfId="0" applyNumberFormat="1" applyFont="1" applyFill="1" applyBorder="1" applyAlignment="1">
      <alignment horizontal="center" vertical="center"/>
    </xf>
    <xf numFmtId="173" fontId="6" fillId="3" borderId="3" xfId="0" applyNumberFormat="1" applyFont="1" applyFill="1" applyBorder="1" applyAlignment="1">
      <alignment horizontal="center" vertical="center"/>
    </xf>
    <xf numFmtId="171" fontId="73" fillId="3" borderId="34" xfId="0" applyNumberFormat="1" applyFont="1" applyFill="1" applyBorder="1" applyAlignment="1">
      <alignment horizontal="center" vertical="center"/>
    </xf>
    <xf numFmtId="171" fontId="73" fillId="3" borderId="114" xfId="0" applyNumberFormat="1" applyFont="1" applyFill="1" applyBorder="1" applyAlignment="1">
      <alignment horizontal="center" vertical="center"/>
    </xf>
    <xf numFmtId="171" fontId="73" fillId="3" borderId="35" xfId="0" applyNumberFormat="1" applyFont="1" applyFill="1" applyBorder="1" applyAlignment="1">
      <alignment horizontal="center" vertical="center"/>
    </xf>
    <xf numFmtId="173" fontId="73" fillId="46" borderId="14" xfId="0" applyNumberFormat="1" applyFont="1" applyFill="1" applyBorder="1" applyAlignment="1">
      <alignment horizontal="center" vertical="center"/>
    </xf>
    <xf numFmtId="173" fontId="73" fillId="46" borderId="15" xfId="0" applyNumberFormat="1" applyFont="1" applyFill="1" applyBorder="1" applyAlignment="1">
      <alignment horizontal="center" vertical="center"/>
    </xf>
    <xf numFmtId="173" fontId="73" fillId="46" borderId="7" xfId="0" applyNumberFormat="1" applyFont="1" applyFill="1" applyBorder="1" applyAlignment="1">
      <alignment horizontal="center" vertical="center"/>
    </xf>
    <xf numFmtId="0" fontId="11" fillId="48" borderId="442" xfId="0" applyFont="1" applyFill="1" applyBorder="1" applyAlignment="1">
      <alignment horizontal="center" vertical="center" wrapText="1"/>
    </xf>
    <xf numFmtId="0" fontId="11" fillId="48" borderId="425" xfId="0" applyFont="1" applyFill="1" applyBorder="1" applyAlignment="1">
      <alignment horizontal="center" vertical="center" wrapText="1"/>
    </xf>
    <xf numFmtId="0" fontId="11" fillId="48" borderId="426" xfId="0" applyFont="1" applyFill="1" applyBorder="1" applyAlignment="1">
      <alignment horizontal="center" vertical="center" wrapText="1"/>
    </xf>
    <xf numFmtId="169" fontId="6" fillId="0" borderId="14" xfId="0" applyNumberFormat="1" applyFont="1" applyBorder="1" applyAlignment="1">
      <alignment horizontal="center" vertical="center"/>
    </xf>
    <xf numFmtId="169" fontId="6" fillId="0" borderId="15" xfId="0" applyNumberFormat="1" applyFont="1" applyBorder="1" applyAlignment="1">
      <alignment horizontal="center" vertical="center"/>
    </xf>
    <xf numFmtId="169" fontId="6" fillId="0" borderId="7" xfId="0" applyNumberFormat="1" applyFont="1" applyBorder="1" applyAlignment="1">
      <alignment horizontal="center" vertical="center"/>
    </xf>
    <xf numFmtId="171" fontId="73" fillId="0" borderId="22" xfId="0" applyNumberFormat="1" applyFont="1" applyBorder="1" applyAlignment="1">
      <alignment horizontal="center" vertical="center"/>
    </xf>
    <xf numFmtId="171" fontId="73" fillId="0" borderId="17" xfId="0" applyNumberFormat="1" applyFont="1" applyBorder="1" applyAlignment="1">
      <alignment horizontal="center" vertical="center"/>
    </xf>
    <xf numFmtId="171" fontId="73" fillId="0" borderId="3" xfId="0" applyNumberFormat="1" applyFont="1" applyBorder="1" applyAlignment="1">
      <alignment horizontal="center" vertical="center"/>
    </xf>
    <xf numFmtId="169" fontId="6" fillId="0" borderId="22" xfId="0" applyNumberFormat="1" applyFont="1" applyBorder="1" applyAlignment="1">
      <alignment horizontal="center" vertical="center"/>
    </xf>
    <xf numFmtId="169" fontId="6" fillId="0" borderId="17" xfId="0" applyNumberFormat="1" applyFont="1" applyBorder="1" applyAlignment="1">
      <alignment horizontal="center" vertical="center"/>
    </xf>
    <xf numFmtId="169" fontId="6" fillId="0" borderId="3" xfId="0" applyNumberFormat="1" applyFont="1" applyBorder="1" applyAlignment="1">
      <alignment horizontal="center" vertical="center"/>
    </xf>
    <xf numFmtId="171" fontId="73" fillId="0" borderId="98" xfId="0" applyNumberFormat="1" applyFont="1" applyBorder="1" applyAlignment="1">
      <alignment horizontal="center" vertical="center"/>
    </xf>
    <xf numFmtId="171" fontId="73" fillId="0" borderId="10" xfId="0" applyNumberFormat="1" applyFont="1" applyBorder="1" applyAlignment="1">
      <alignment horizontal="center" vertical="center"/>
    </xf>
    <xf numFmtId="171" fontId="73" fillId="0" borderId="11" xfId="0" applyNumberFormat="1" applyFont="1" applyBorder="1" applyAlignment="1">
      <alignment horizontal="center" vertical="center"/>
    </xf>
    <xf numFmtId="173" fontId="21" fillId="0" borderId="14" xfId="0" applyNumberFormat="1" applyFont="1" applyBorder="1" applyAlignment="1">
      <alignment horizontal="center" vertical="center"/>
    </xf>
    <xf numFmtId="173" fontId="21" fillId="0" borderId="15" xfId="0" applyNumberFormat="1" applyFont="1" applyBorder="1" applyAlignment="1">
      <alignment horizontal="center" vertical="center"/>
    </xf>
    <xf numFmtId="173" fontId="21" fillId="0" borderId="7" xfId="0" applyNumberFormat="1" applyFont="1" applyBorder="1" applyAlignment="1">
      <alignment horizontal="center" vertical="center"/>
    </xf>
    <xf numFmtId="173" fontId="21" fillId="0" borderId="22" xfId="0" applyNumberFormat="1" applyFont="1" applyBorder="1" applyAlignment="1">
      <alignment horizontal="center" vertical="center"/>
    </xf>
    <xf numFmtId="173" fontId="21" fillId="0" borderId="17" xfId="0" applyNumberFormat="1" applyFont="1" applyBorder="1" applyAlignment="1">
      <alignment horizontal="center" vertical="center"/>
    </xf>
    <xf numFmtId="173" fontId="21" fillId="0" borderId="3" xfId="0" applyNumberFormat="1" applyFont="1" applyBorder="1" applyAlignment="1">
      <alignment horizontal="center" vertical="center"/>
    </xf>
    <xf numFmtId="169" fontId="6" fillId="0" borderId="21" xfId="0" applyNumberFormat="1" applyFont="1" applyBorder="1" applyAlignment="1">
      <alignment horizontal="center" vertical="center"/>
    </xf>
    <xf numFmtId="171" fontId="73" fillId="0" borderId="69" xfId="0" applyNumberFormat="1" applyFont="1" applyBorder="1" applyAlignment="1">
      <alignment horizontal="center" vertical="center"/>
    </xf>
    <xf numFmtId="169" fontId="6" fillId="0" borderId="69" xfId="0" applyNumberFormat="1" applyFont="1" applyBorder="1" applyAlignment="1">
      <alignment horizontal="center" vertical="center"/>
    </xf>
    <xf numFmtId="171" fontId="79" fillId="0" borderId="69" xfId="0" applyNumberFormat="1" applyFont="1" applyBorder="1" applyAlignment="1">
      <alignment horizontal="center" vertical="center"/>
    </xf>
    <xf numFmtId="171" fontId="79" fillId="0" borderId="72" xfId="0" applyNumberFormat="1" applyFont="1" applyBorder="1" applyAlignment="1">
      <alignment horizontal="center" vertical="center"/>
    </xf>
    <xf numFmtId="173" fontId="6" fillId="3" borderId="76" xfId="0" applyNumberFormat="1" applyFont="1" applyFill="1" applyBorder="1" applyAlignment="1">
      <alignment horizontal="center" vertical="center"/>
    </xf>
    <xf numFmtId="171" fontId="73" fillId="3" borderId="69" xfId="0" applyNumberFormat="1" applyFont="1" applyFill="1" applyBorder="1" applyAlignment="1">
      <alignment horizontal="center" vertical="center"/>
    </xf>
    <xf numFmtId="173" fontId="6" fillId="3" borderId="69" xfId="0" applyNumberFormat="1" applyFont="1" applyFill="1" applyBorder="1" applyAlignment="1">
      <alignment horizontal="center" vertical="center"/>
    </xf>
    <xf numFmtId="0" fontId="34" fillId="0" borderId="0" xfId="0" applyFont="1" applyAlignment="1">
      <alignment horizontal="right" vertical="top" wrapText="1"/>
    </xf>
    <xf numFmtId="0" fontId="30" fillId="0" borderId="0" xfId="0" applyFont="1" applyAlignment="1">
      <alignment horizontal="right" vertical="top" wrapText="1"/>
    </xf>
    <xf numFmtId="173" fontId="6" fillId="3" borderId="14" xfId="0" applyNumberFormat="1" applyFont="1" applyFill="1" applyBorder="1" applyAlignment="1">
      <alignment horizontal="center" vertical="center"/>
    </xf>
    <xf numFmtId="173" fontId="6" fillId="3" borderId="15" xfId="0" applyNumberFormat="1" applyFont="1" applyFill="1" applyBorder="1" applyAlignment="1">
      <alignment horizontal="center" vertical="center"/>
    </xf>
    <xf numFmtId="173" fontId="6" fillId="3" borderId="21" xfId="0" applyNumberFormat="1" applyFont="1" applyFill="1" applyBorder="1" applyAlignment="1">
      <alignment horizontal="center" vertical="center"/>
    </xf>
    <xf numFmtId="173" fontId="21" fillId="0" borderId="147" xfId="0" applyNumberFormat="1" applyFont="1" applyBorder="1" applyAlignment="1">
      <alignment horizontal="center" vertical="center"/>
    </xf>
    <xf numFmtId="173" fontId="21" fillId="0" borderId="13" xfId="0" applyNumberFormat="1" applyFont="1" applyBorder="1" applyAlignment="1">
      <alignment horizontal="center" vertical="center"/>
    </xf>
    <xf numFmtId="173" fontId="21" fillId="0" borderId="76" xfId="0" applyNumberFormat="1" applyFont="1" applyBorder="1" applyAlignment="1">
      <alignment horizontal="center" vertical="center"/>
    </xf>
    <xf numFmtId="0" fontId="6" fillId="0" borderId="48" xfId="0" applyFont="1" applyBorder="1" applyAlignment="1">
      <alignment horizontal="center"/>
    </xf>
    <xf numFmtId="0" fontId="6" fillId="0" borderId="49" xfId="0" applyFont="1" applyBorder="1" applyAlignment="1">
      <alignment horizontal="center"/>
    </xf>
    <xf numFmtId="171" fontId="6" fillId="0" borderId="17" xfId="0" applyNumberFormat="1" applyFont="1" applyBorder="1" applyAlignment="1">
      <alignment horizontal="center" vertical="center"/>
    </xf>
    <xf numFmtId="171" fontId="6" fillId="0" borderId="51" xfId="0" applyNumberFormat="1" applyFont="1" applyBorder="1" applyAlignment="1">
      <alignment horizontal="center" vertical="center"/>
    </xf>
    <xf numFmtId="173" fontId="6" fillId="0" borderId="17" xfId="0" applyNumberFormat="1" applyFont="1" applyBorder="1" applyAlignment="1">
      <alignment horizontal="center"/>
    </xf>
    <xf numFmtId="173" fontId="6" fillId="0" borderId="51" xfId="0" applyNumberFormat="1" applyFont="1" applyBorder="1" applyAlignment="1">
      <alignment horizontal="center"/>
    </xf>
    <xf numFmtId="169" fontId="6" fillId="0" borderId="48" xfId="0" applyNumberFormat="1" applyFont="1" applyBorder="1" applyAlignment="1">
      <alignment horizontal="center" vertical="center"/>
    </xf>
    <xf numFmtId="173" fontId="21" fillId="0" borderId="69" xfId="0" applyNumberFormat="1" applyFont="1" applyBorder="1" applyAlignment="1">
      <alignment horizontal="center" vertical="center"/>
    </xf>
    <xf numFmtId="0" fontId="82" fillId="0" borderId="178" xfId="0" applyFont="1" applyBorder="1" applyAlignment="1">
      <alignment horizontal="center" vertical="center" wrapText="1"/>
    </xf>
    <xf numFmtId="0" fontId="82" fillId="0" borderId="56" xfId="0" applyFont="1" applyBorder="1" applyAlignment="1">
      <alignment horizontal="center" vertical="center" wrapText="1"/>
    </xf>
    <xf numFmtId="0" fontId="82" fillId="0" borderId="47" xfId="0" applyFont="1" applyBorder="1" applyAlignment="1">
      <alignment horizontal="center" vertical="center" wrapText="1"/>
    </xf>
    <xf numFmtId="0" fontId="11" fillId="48" borderId="77" xfId="0" applyFont="1" applyFill="1" applyBorder="1" applyAlignment="1">
      <alignment horizontal="center" vertical="center" wrapText="1"/>
    </xf>
    <xf numFmtId="0" fontId="11" fillId="48" borderId="29" xfId="0" applyFont="1" applyFill="1" applyBorder="1" applyAlignment="1">
      <alignment horizontal="center" vertical="center" wrapText="1"/>
    </xf>
    <xf numFmtId="0" fontId="11" fillId="48" borderId="31" xfId="0" applyFont="1" applyFill="1" applyBorder="1" applyAlignment="1">
      <alignment horizontal="center" vertical="center" wrapText="1"/>
    </xf>
    <xf numFmtId="0" fontId="6" fillId="0" borderId="17" xfId="0" applyFont="1" applyBorder="1" applyAlignment="1">
      <alignment horizontal="center"/>
    </xf>
    <xf numFmtId="0" fontId="6" fillId="0" borderId="51" xfId="0" applyFont="1" applyBorder="1" applyAlignment="1">
      <alignment horizontal="center"/>
    </xf>
    <xf numFmtId="173" fontId="6" fillId="0" borderId="48" xfId="0" applyNumberFormat="1" applyFont="1" applyBorder="1" applyAlignment="1">
      <alignment horizontal="center"/>
    </xf>
    <xf numFmtId="173" fontId="6" fillId="0" borderId="49" xfId="0" applyNumberFormat="1" applyFont="1" applyBorder="1" applyAlignment="1">
      <alignment horizontal="center"/>
    </xf>
    <xf numFmtId="171" fontId="6" fillId="0" borderId="17" xfId="0" applyNumberFormat="1" applyFont="1" applyBorder="1" applyAlignment="1">
      <alignment horizontal="center"/>
    </xf>
    <xf numFmtId="171" fontId="6" fillId="0" borderId="51" xfId="0" applyNumberFormat="1" applyFont="1" applyBorder="1" applyAlignment="1">
      <alignment horizontal="center"/>
    </xf>
    <xf numFmtId="0" fontId="11" fillId="48" borderId="31" xfId="0" applyFont="1" applyFill="1" applyBorder="1" applyAlignment="1">
      <alignment horizontal="center" vertical="center" textRotation="90" wrapText="1"/>
    </xf>
    <xf numFmtId="0" fontId="11" fillId="48" borderId="112" xfId="0" applyFont="1" applyFill="1" applyBorder="1" applyAlignment="1">
      <alignment horizontal="center" vertical="center" textRotation="90" wrapText="1"/>
    </xf>
    <xf numFmtId="0" fontId="11" fillId="48" borderId="113" xfId="0" applyFont="1" applyFill="1" applyBorder="1" applyAlignment="1">
      <alignment horizontal="center" vertical="center" textRotation="90" wrapText="1"/>
    </xf>
    <xf numFmtId="171" fontId="6" fillId="4" borderId="17" xfId="0" applyNumberFormat="1" applyFont="1" applyFill="1" applyBorder="1" applyAlignment="1">
      <alignment horizontal="center"/>
    </xf>
    <xf numFmtId="171" fontId="6" fillId="4" borderId="51" xfId="0" applyNumberFormat="1" applyFont="1" applyFill="1" applyBorder="1" applyAlignment="1">
      <alignment horizontal="center"/>
    </xf>
    <xf numFmtId="173" fontId="6" fillId="4" borderId="17" xfId="0" applyNumberFormat="1" applyFont="1" applyFill="1" applyBorder="1" applyAlignment="1">
      <alignment horizontal="center"/>
    </xf>
    <xf numFmtId="173" fontId="6" fillId="4" borderId="51" xfId="0" applyNumberFormat="1" applyFont="1" applyFill="1" applyBorder="1" applyAlignment="1">
      <alignment horizontal="center"/>
    </xf>
    <xf numFmtId="0" fontId="40" fillId="48" borderId="179" xfId="0" applyFont="1" applyFill="1" applyBorder="1" applyAlignment="1">
      <alignment horizontal="center" vertical="center" textRotation="90"/>
    </xf>
    <xf numFmtId="0" fontId="40" fillId="48" borderId="251" xfId="0" applyFont="1" applyFill="1" applyBorder="1" applyAlignment="1">
      <alignment horizontal="center" vertical="center" textRotation="90"/>
    </xf>
    <xf numFmtId="0" fontId="40" fillId="48" borderId="294" xfId="0" applyFont="1" applyFill="1" applyBorder="1" applyAlignment="1">
      <alignment horizontal="center" vertical="center" textRotation="90"/>
    </xf>
    <xf numFmtId="173" fontId="73" fillId="46" borderId="112" xfId="0" applyNumberFormat="1" applyFont="1" applyFill="1" applyBorder="1" applyAlignment="1">
      <alignment horizontal="center" vertical="center"/>
    </xf>
    <xf numFmtId="171" fontId="73" fillId="46" borderId="69" xfId="0" applyNumberFormat="1" applyFont="1" applyFill="1" applyBorder="1" applyAlignment="1">
      <alignment horizontal="center" vertical="center"/>
    </xf>
    <xf numFmtId="173" fontId="73" fillId="46" borderId="21" xfId="0" applyNumberFormat="1" applyFont="1" applyFill="1" applyBorder="1" applyAlignment="1">
      <alignment horizontal="center" vertical="center"/>
    </xf>
    <xf numFmtId="173" fontId="21" fillId="0" borderId="21" xfId="0" applyNumberFormat="1" applyFont="1" applyBorder="1" applyAlignment="1">
      <alignment horizontal="center" vertical="center"/>
    </xf>
    <xf numFmtId="173" fontId="73" fillId="4" borderId="0" xfId="0" applyNumberFormat="1" applyFont="1" applyFill="1" applyAlignment="1">
      <alignment horizontal="center" vertical="center"/>
    </xf>
    <xf numFmtId="171" fontId="73" fillId="4" borderId="54" xfId="0" applyNumberFormat="1" applyFont="1" applyFill="1" applyBorder="1" applyAlignment="1">
      <alignment horizontal="center" vertical="center"/>
    </xf>
    <xf numFmtId="171" fontId="73" fillId="4" borderId="17" xfId="0" applyNumberFormat="1" applyFont="1" applyFill="1" applyBorder="1" applyAlignment="1">
      <alignment horizontal="center" vertical="center"/>
    </xf>
    <xf numFmtId="0" fontId="40" fillId="48" borderId="181" xfId="0" applyFont="1" applyFill="1" applyBorder="1" applyAlignment="1">
      <alignment horizontal="center" vertical="center" textRotation="90"/>
    </xf>
    <xf numFmtId="0" fontId="40" fillId="48" borderId="180" xfId="0" applyFont="1" applyFill="1" applyBorder="1" applyAlignment="1">
      <alignment horizontal="center" vertical="center" textRotation="90"/>
    </xf>
    <xf numFmtId="0" fontId="40" fillId="48" borderId="182" xfId="0" applyFont="1" applyFill="1" applyBorder="1" applyAlignment="1">
      <alignment horizontal="center" vertical="center" textRotation="90"/>
    </xf>
    <xf numFmtId="0" fontId="40" fillId="48" borderId="180" xfId="0" applyFont="1" applyFill="1" applyBorder="1" applyAlignment="1">
      <alignment horizontal="center" textRotation="90"/>
    </xf>
    <xf numFmtId="0" fontId="40" fillId="48" borderId="182" xfId="0" applyFont="1" applyFill="1" applyBorder="1" applyAlignment="1">
      <alignment horizontal="center" textRotation="90"/>
    </xf>
    <xf numFmtId="0" fontId="11" fillId="48" borderId="179" xfId="0" applyFont="1" applyFill="1" applyBorder="1" applyAlignment="1">
      <alignment horizontal="center" vertical="center" wrapText="1"/>
    </xf>
    <xf numFmtId="0" fontId="11" fillId="48" borderId="251" xfId="0" applyFont="1" applyFill="1" applyBorder="1" applyAlignment="1">
      <alignment horizontal="center" vertical="center" wrapText="1"/>
    </xf>
    <xf numFmtId="0" fontId="11" fillId="48" borderId="252" xfId="0" applyFont="1" applyFill="1" applyBorder="1" applyAlignment="1">
      <alignment horizontal="center" vertical="center" wrapText="1"/>
    </xf>
    <xf numFmtId="0" fontId="11" fillId="48" borderId="81" xfId="0" applyFont="1" applyFill="1" applyBorder="1" applyAlignment="1">
      <alignment horizontal="center" vertical="center" wrapText="1"/>
    </xf>
    <xf numFmtId="0" fontId="11" fillId="48" borderId="116" xfId="0" applyFont="1" applyFill="1" applyBorder="1" applyAlignment="1">
      <alignment horizontal="center" vertical="center" wrapText="1"/>
    </xf>
    <xf numFmtId="0" fontId="11" fillId="48" borderId="115" xfId="0" applyFont="1" applyFill="1" applyBorder="1" applyAlignment="1">
      <alignment horizontal="center" vertical="center" wrapText="1"/>
    </xf>
    <xf numFmtId="173" fontId="6" fillId="3" borderId="54" xfId="0" applyNumberFormat="1" applyFont="1" applyFill="1" applyBorder="1" applyAlignment="1">
      <alignment horizontal="center" vertical="center"/>
    </xf>
    <xf numFmtId="173" fontId="21" fillId="0" borderId="48" xfId="0" applyNumberFormat="1" applyFont="1" applyBorder="1" applyAlignment="1">
      <alignment horizontal="center" vertical="center"/>
    </xf>
    <xf numFmtId="171" fontId="79" fillId="0" borderId="54" xfId="0" applyNumberFormat="1" applyFont="1" applyBorder="1" applyAlignment="1">
      <alignment horizontal="center" vertical="center"/>
    </xf>
    <xf numFmtId="173" fontId="73" fillId="4" borderId="13" xfId="0" applyNumberFormat="1" applyFont="1" applyFill="1" applyBorder="1" applyAlignment="1">
      <alignment horizontal="center" vertical="center"/>
    </xf>
    <xf numFmtId="173" fontId="6" fillId="4" borderId="48" xfId="0" applyNumberFormat="1" applyFont="1" applyFill="1" applyBorder="1" applyAlignment="1">
      <alignment horizontal="center"/>
    </xf>
    <xf numFmtId="173" fontId="6" fillId="4" borderId="49" xfId="0" applyNumberFormat="1" applyFont="1" applyFill="1" applyBorder="1" applyAlignment="1">
      <alignment horizontal="center"/>
    </xf>
    <xf numFmtId="171" fontId="73" fillId="0" borderId="34" xfId="0" applyNumberFormat="1" applyFont="1" applyBorder="1" applyAlignment="1">
      <alignment horizontal="center" vertical="center"/>
    </xf>
    <xf numFmtId="171" fontId="73" fillId="0" borderId="114" xfId="0" applyNumberFormat="1" applyFont="1" applyBorder="1" applyAlignment="1">
      <alignment horizontal="center" vertical="center"/>
    </xf>
    <xf numFmtId="171" fontId="73" fillId="0" borderId="72" xfId="0" applyNumberFormat="1" applyFont="1" applyBorder="1" applyAlignment="1">
      <alignment horizontal="center" vertical="center"/>
    </xf>
    <xf numFmtId="171" fontId="79" fillId="0" borderId="55" xfId="0" applyNumberFormat="1" applyFont="1" applyBorder="1" applyAlignment="1">
      <alignment horizontal="center" vertical="center"/>
    </xf>
    <xf numFmtId="171" fontId="79" fillId="0" borderId="53" xfId="0" applyNumberFormat="1" applyFont="1" applyBorder="1" applyAlignment="1">
      <alignment horizontal="center" vertical="center"/>
    </xf>
    <xf numFmtId="171" fontId="79" fillId="0" borderId="98" xfId="0" applyNumberFormat="1" applyFont="1" applyBorder="1" applyAlignment="1">
      <alignment horizontal="center" vertical="center"/>
    </xf>
    <xf numFmtId="171" fontId="79" fillId="0" borderId="10" xfId="0" applyNumberFormat="1" applyFont="1" applyBorder="1" applyAlignment="1">
      <alignment horizontal="center" vertical="center"/>
    </xf>
    <xf numFmtId="171" fontId="79" fillId="0" borderId="74" xfId="0" applyNumberFormat="1" applyFont="1" applyBorder="1" applyAlignment="1">
      <alignment horizontal="center" vertical="center"/>
    </xf>
    <xf numFmtId="171" fontId="73" fillId="3" borderId="72" xfId="0" applyNumberFormat="1" applyFont="1" applyFill="1" applyBorder="1" applyAlignment="1">
      <alignment horizontal="center" vertical="center"/>
    </xf>
    <xf numFmtId="171" fontId="73" fillId="3" borderId="98" xfId="0" applyNumberFormat="1" applyFont="1" applyFill="1" applyBorder="1" applyAlignment="1">
      <alignment horizontal="center" vertical="center"/>
    </xf>
    <xf numFmtId="171" fontId="73" fillId="3" borderId="10" xfId="0" applyNumberFormat="1" applyFont="1" applyFill="1" applyBorder="1" applyAlignment="1">
      <alignment horizontal="center" vertical="center"/>
    </xf>
    <xf numFmtId="171" fontId="73" fillId="3" borderId="74" xfId="0" applyNumberFormat="1" applyFont="1" applyFill="1" applyBorder="1" applyAlignment="1">
      <alignment horizontal="center" vertical="center"/>
    </xf>
    <xf numFmtId="171" fontId="73" fillId="46" borderId="113" xfId="0" applyNumberFormat="1" applyFont="1" applyFill="1" applyBorder="1" applyAlignment="1">
      <alignment horizontal="center" vertical="center"/>
    </xf>
    <xf numFmtId="173" fontId="73" fillId="46" borderId="147" xfId="0" applyNumberFormat="1" applyFont="1" applyFill="1" applyBorder="1" applyAlignment="1">
      <alignment horizontal="center" vertical="center"/>
    </xf>
    <xf numFmtId="173" fontId="73" fillId="46" borderId="13" xfId="0" applyNumberFormat="1" applyFont="1" applyFill="1" applyBorder="1" applyAlignment="1">
      <alignment horizontal="center" vertical="center"/>
    </xf>
    <xf numFmtId="173" fontId="73" fillId="46" borderId="76" xfId="0" applyNumberFormat="1" applyFont="1" applyFill="1" applyBorder="1" applyAlignment="1">
      <alignment horizontal="center" vertical="center"/>
    </xf>
    <xf numFmtId="0" fontId="11" fillId="48" borderId="67" xfId="0" applyFont="1" applyFill="1" applyBorder="1" applyAlignment="1">
      <alignment horizontal="center" vertical="center" wrapText="1"/>
    </xf>
    <xf numFmtId="171" fontId="73" fillId="0" borderId="53" xfId="0" applyNumberFormat="1" applyFont="1" applyBorder="1" applyAlignment="1">
      <alignment horizontal="center" vertical="center"/>
    </xf>
    <xf numFmtId="171" fontId="73" fillId="3" borderId="55" xfId="0" applyNumberFormat="1" applyFont="1" applyFill="1" applyBorder="1" applyAlignment="1">
      <alignment horizontal="center" vertical="center"/>
    </xf>
    <xf numFmtId="171" fontId="73" fillId="3" borderId="53" xfId="0" applyNumberFormat="1" applyFont="1" applyFill="1" applyBorder="1" applyAlignment="1">
      <alignment horizontal="center" vertical="center"/>
    </xf>
    <xf numFmtId="171" fontId="73" fillId="4" borderId="52" xfId="0" applyNumberFormat="1" applyFont="1" applyFill="1" applyBorder="1" applyAlignment="1">
      <alignment horizontal="center" vertical="center"/>
    </xf>
    <xf numFmtId="171" fontId="73" fillId="4" borderId="58" xfId="0" applyNumberFormat="1" applyFont="1" applyFill="1" applyBorder="1" applyAlignment="1">
      <alignment horizontal="center" vertical="center"/>
    </xf>
    <xf numFmtId="171" fontId="73" fillId="0" borderId="74" xfId="0" applyNumberFormat="1" applyFont="1" applyBorder="1" applyAlignment="1">
      <alignment horizontal="center" vertical="center"/>
    </xf>
    <xf numFmtId="0" fontId="40" fillId="48" borderId="77" xfId="0" applyFont="1" applyFill="1" applyBorder="1" applyAlignment="1">
      <alignment horizontal="center" vertical="center" textRotation="90"/>
    </xf>
    <xf numFmtId="0" fontId="40" fillId="48" borderId="39" xfId="0" applyFont="1" applyFill="1" applyBorder="1" applyAlignment="1">
      <alignment horizontal="center" vertical="center" textRotation="90"/>
    </xf>
    <xf numFmtId="0" fontId="40" fillId="48" borderId="20" xfId="0" applyFont="1" applyFill="1" applyBorder="1" applyAlignment="1">
      <alignment horizontal="center" vertical="center" textRotation="90"/>
    </xf>
    <xf numFmtId="0" fontId="11" fillId="47" borderId="65" xfId="0" applyFont="1" applyFill="1" applyBorder="1" applyAlignment="1">
      <alignment horizontal="center" vertical="center" wrapText="1"/>
    </xf>
    <xf numFmtId="0" fontId="11" fillId="47" borderId="152" xfId="0" applyFont="1" applyFill="1" applyBorder="1" applyAlignment="1">
      <alignment horizontal="center" vertical="center" wrapText="1"/>
    </xf>
    <xf numFmtId="0" fontId="11" fillId="47" borderId="75" xfId="0" applyFont="1" applyFill="1" applyBorder="1" applyAlignment="1">
      <alignment horizontal="center" vertical="center" wrapText="1"/>
    </xf>
    <xf numFmtId="0" fontId="11" fillId="47" borderId="73" xfId="0" applyFont="1" applyFill="1" applyBorder="1" applyAlignment="1">
      <alignment horizontal="center" vertical="center" wrapText="1"/>
    </xf>
    <xf numFmtId="0" fontId="11" fillId="47" borderId="148" xfId="0" applyFont="1" applyFill="1" applyBorder="1" applyAlignment="1">
      <alignment horizontal="center" vertical="center" wrapText="1"/>
    </xf>
    <xf numFmtId="0" fontId="40" fillId="48" borderId="87" xfId="0" applyFont="1" applyFill="1" applyBorder="1" applyAlignment="1">
      <alignment horizontal="center" vertical="center" textRotation="90" wrapText="1"/>
    </xf>
    <xf numFmtId="0" fontId="40" fillId="48" borderId="85" xfId="0" applyFont="1" applyFill="1" applyBorder="1" applyAlignment="1">
      <alignment horizontal="center" vertical="center" textRotation="90" wrapText="1"/>
    </xf>
    <xf numFmtId="0" fontId="40" fillId="48" borderId="83" xfId="0" applyFont="1" applyFill="1" applyBorder="1" applyAlignment="1">
      <alignment horizontal="center" vertical="center" textRotation="90" wrapText="1"/>
    </xf>
    <xf numFmtId="0" fontId="11" fillId="47" borderId="10" xfId="0" applyFont="1" applyFill="1" applyBorder="1" applyAlignment="1">
      <alignment horizontal="center" vertical="center" wrapText="1"/>
    </xf>
    <xf numFmtId="0" fontId="11" fillId="47" borderId="0" xfId="0" applyFont="1" applyFill="1" applyAlignment="1">
      <alignment horizontal="center" vertical="center" wrapText="1"/>
    </xf>
    <xf numFmtId="0" fontId="11" fillId="47" borderId="41" xfId="0" applyFont="1" applyFill="1" applyBorder="1" applyAlignment="1">
      <alignment horizontal="center" vertical="center" wrapText="1"/>
    </xf>
    <xf numFmtId="0" fontId="40" fillId="48" borderId="29" xfId="0" applyFont="1" applyFill="1" applyBorder="1" applyAlignment="1">
      <alignment horizontal="center" vertical="center" textRotation="90" wrapText="1"/>
    </xf>
    <xf numFmtId="0" fontId="40" fillId="48" borderId="0" xfId="0" applyFont="1" applyFill="1" applyAlignment="1">
      <alignment horizontal="center" vertical="center" textRotation="90" wrapText="1"/>
    </xf>
    <xf numFmtId="0" fontId="40" fillId="48" borderId="41" xfId="0" applyFont="1" applyFill="1" applyBorder="1" applyAlignment="1">
      <alignment horizontal="center" vertical="center" textRotation="90" wrapText="1"/>
    </xf>
    <xf numFmtId="0" fontId="40" fillId="48" borderId="44" xfId="0" applyFont="1" applyFill="1" applyBorder="1" applyAlignment="1">
      <alignment horizontal="center" vertical="center" textRotation="90" wrapText="1"/>
    </xf>
    <xf numFmtId="0" fontId="40" fillId="48" borderId="110" xfId="0" applyFont="1" applyFill="1" applyBorder="1" applyAlignment="1">
      <alignment horizontal="center" vertical="center" textRotation="90" wrapText="1"/>
    </xf>
    <xf numFmtId="0" fontId="11" fillId="47" borderId="312" xfId="0" applyFont="1" applyFill="1" applyBorder="1" applyAlignment="1">
      <alignment horizontal="center" vertical="center" wrapText="1"/>
    </xf>
    <xf numFmtId="0" fontId="11" fillId="47" borderId="322" xfId="0" applyFont="1" applyFill="1" applyBorder="1" applyAlignment="1">
      <alignment horizontal="center" vertical="center" wrapText="1"/>
    </xf>
    <xf numFmtId="0" fontId="11" fillId="47" borderId="321" xfId="0" applyFont="1" applyFill="1" applyBorder="1" applyAlignment="1">
      <alignment horizontal="center" vertical="center" wrapText="1"/>
    </xf>
    <xf numFmtId="0" fontId="11" fillId="47" borderId="351" xfId="0" applyFont="1" applyFill="1" applyBorder="1" applyAlignment="1">
      <alignment horizontal="center" vertical="center" wrapText="1"/>
    </xf>
    <xf numFmtId="0" fontId="40" fillId="48" borderId="31" xfId="0" applyFont="1" applyFill="1" applyBorder="1" applyAlignment="1">
      <alignment horizontal="center" vertical="center" textRotation="90" wrapText="1"/>
    </xf>
    <xf numFmtId="0" fontId="40" fillId="48" borderId="112" xfId="0" applyFont="1" applyFill="1" applyBorder="1" applyAlignment="1">
      <alignment horizontal="center" vertical="center" textRotation="90" wrapText="1"/>
    </xf>
    <xf numFmtId="0" fontId="40" fillId="48" borderId="113" xfId="0" applyFont="1" applyFill="1" applyBorder="1" applyAlignment="1">
      <alignment horizontal="center" vertical="center" textRotation="90" wrapText="1"/>
    </xf>
    <xf numFmtId="0" fontId="11" fillId="47" borderId="11" xfId="0" applyFont="1" applyFill="1" applyBorder="1" applyAlignment="1">
      <alignment horizontal="left" vertical="center" wrapText="1"/>
    </xf>
    <xf numFmtId="0" fontId="11" fillId="47" borderId="28" xfId="0" applyFont="1" applyFill="1" applyBorder="1" applyAlignment="1">
      <alignment horizontal="left" vertical="center" wrapText="1"/>
    </xf>
    <xf numFmtId="0" fontId="11" fillId="54" borderId="152" xfId="0" applyFont="1" applyFill="1" applyBorder="1" applyAlignment="1">
      <alignment horizontal="left" vertical="center"/>
    </xf>
    <xf numFmtId="0" fontId="11" fillId="54" borderId="148" xfId="0" applyFont="1" applyFill="1" applyBorder="1" applyAlignment="1">
      <alignment horizontal="left" vertical="center"/>
    </xf>
    <xf numFmtId="0" fontId="11" fillId="54" borderId="81" xfId="0" applyFont="1" applyFill="1" applyBorder="1" applyAlignment="1">
      <alignment horizontal="left" vertical="center"/>
    </xf>
    <xf numFmtId="0" fontId="11" fillId="54" borderId="116" xfId="0" applyFont="1" applyFill="1" applyBorder="1" applyAlignment="1">
      <alignment horizontal="left" vertical="center"/>
    </xf>
    <xf numFmtId="0" fontId="11" fillId="54" borderId="115" xfId="0" applyFont="1" applyFill="1" applyBorder="1" applyAlignment="1">
      <alignment horizontal="left" vertical="center"/>
    </xf>
    <xf numFmtId="0" fontId="0" fillId="3" borderId="113" xfId="0" applyFill="1" applyBorder="1" applyAlignment="1"/>
    <xf numFmtId="0" fontId="47" fillId="47" borderId="41" xfId="0" applyFont="1" applyFill="1" applyBorder="1" applyAlignment="1"/>
    <xf numFmtId="0" fontId="11" fillId="48" borderId="143" xfId="0" applyFont="1" applyFill="1" applyBorder="1" applyAlignment="1"/>
    <xf numFmtId="0" fontId="11" fillId="48" borderId="142" xfId="0" applyFont="1" applyFill="1" applyBorder="1" applyAlignment="1"/>
    <xf numFmtId="0" fontId="11" fillId="48" borderId="66" xfId="0" applyFont="1" applyFill="1" applyBorder="1" applyAlignment="1"/>
    <xf numFmtId="0" fontId="11" fillId="48" borderId="30" xfId="0" applyFont="1" applyFill="1" applyBorder="1" applyAlignment="1"/>
    <xf numFmtId="0" fontId="11" fillId="48" borderId="420" xfId="0" applyFont="1" applyFill="1" applyBorder="1" applyAlignment="1"/>
    <xf numFmtId="0" fontId="11" fillId="48" borderId="421" xfId="0" applyFont="1" applyFill="1" applyBorder="1" applyAlignment="1"/>
    <xf numFmtId="0" fontId="6" fillId="0" borderId="66" xfId="0" applyFont="1" applyBorder="1" applyAlignment="1"/>
    <xf numFmtId="0" fontId="6" fillId="0" borderId="30" xfId="0" applyFont="1" applyBorder="1" applyAlignment="1"/>
    <xf numFmtId="0" fontId="6" fillId="0" borderId="422" xfId="0" applyFont="1" applyBorder="1" applyAlignment="1"/>
    <xf numFmtId="0" fontId="6" fillId="0" borderId="424" xfId="0" applyFont="1" applyBorder="1" applyAlignment="1"/>
    <xf numFmtId="0" fontId="88" fillId="0" borderId="422" xfId="0" applyFont="1" applyBorder="1" applyAlignment="1"/>
    <xf numFmtId="0" fontId="88" fillId="0" borderId="465" xfId="0" applyFont="1" applyBorder="1" applyAlignment="1"/>
    <xf numFmtId="0" fontId="6" fillId="0" borderId="413" xfId="0" applyFont="1" applyBorder="1" applyAlignment="1"/>
    <xf numFmtId="0" fontId="6" fillId="0" borderId="430" xfId="0" applyFont="1" applyBorder="1" applyAlignment="1"/>
    <xf numFmtId="0" fontId="6" fillId="0" borderId="359" xfId="0" applyFont="1" applyBorder="1" applyAlignment="1"/>
    <xf numFmtId="0" fontId="6" fillId="0" borderId="310" xfId="0" applyFont="1" applyBorder="1" applyAlignment="1"/>
    <xf numFmtId="0" fontId="6" fillId="0" borderId="323" xfId="0" applyFont="1" applyBorder="1" applyAlignment="1"/>
    <xf numFmtId="0" fontId="88" fillId="0" borderId="310" xfId="0" applyFont="1" applyBorder="1" applyAlignment="1"/>
    <xf numFmtId="0" fontId="88" fillId="0" borderId="371" xfId="0" applyFont="1" applyBorder="1" applyAlignment="1"/>
    <xf numFmtId="0" fontId="6" fillId="0" borderId="435" xfId="0" applyFont="1" applyBorder="1" applyAlignment="1"/>
    <xf numFmtId="0" fontId="6" fillId="0" borderId="436" xfId="0" applyFont="1" applyBorder="1" applyAlignment="1"/>
    <xf numFmtId="0" fontId="6" fillId="0" borderId="204" xfId="0" applyFont="1" applyBorder="1" applyAlignment="1"/>
    <xf numFmtId="0" fontId="6" fillId="0" borderId="203" xfId="0" applyFont="1" applyBorder="1" applyAlignment="1"/>
    <xf numFmtId="0" fontId="88" fillId="0" borderId="204" xfId="0" applyFont="1" applyBorder="1" applyAlignment="1"/>
    <xf numFmtId="0" fontId="88" fillId="0" borderId="466" xfId="0" applyFont="1" applyBorder="1" applyAlignment="1"/>
    <xf numFmtId="0" fontId="73" fillId="3" borderId="145" xfId="0" applyFont="1" applyFill="1" applyBorder="1" applyAlignment="1"/>
    <xf numFmtId="0" fontId="73" fillId="3" borderId="83" xfId="0" applyFont="1" applyFill="1" applyBorder="1" applyAlignment="1"/>
    <xf numFmtId="0" fontId="73" fillId="3" borderId="110" xfId="0" applyFont="1" applyFill="1" applyBorder="1" applyAlignment="1"/>
    <xf numFmtId="0" fontId="92" fillId="3" borderId="145" xfId="0" applyFont="1" applyFill="1" applyBorder="1" applyAlignment="1"/>
    <xf numFmtId="0" fontId="92" fillId="3" borderId="83" xfId="0" applyFont="1" applyFill="1" applyBorder="1" applyAlignment="1"/>
    <xf numFmtId="0" fontId="6" fillId="0" borderId="41" xfId="0" applyFont="1" applyBorder="1" applyAlignment="1"/>
    <xf numFmtId="0" fontId="6" fillId="0" borderId="36" xfId="0" applyFont="1" applyBorder="1" applyAlignment="1"/>
    <xf numFmtId="0" fontId="6" fillId="0" borderId="144" xfId="0" applyFont="1" applyBorder="1" applyAlignment="1"/>
    <xf numFmtId="0" fontId="88" fillId="0" borderId="36" xfId="0" applyFont="1" applyBorder="1" applyAlignment="1"/>
    <xf numFmtId="0" fontId="88" fillId="0" borderId="37" xfId="0" applyFont="1" applyBorder="1" applyAlignment="1"/>
    <xf numFmtId="0" fontId="6" fillId="0" borderId="5" xfId="0" applyFont="1" applyBorder="1" applyAlignment="1"/>
    <xf numFmtId="0" fontId="6" fillId="0" borderId="38" xfId="0" applyFont="1" applyBorder="1" applyAlignment="1"/>
    <xf numFmtId="0" fontId="6" fillId="0" borderId="68" xfId="0" applyFont="1" applyBorder="1" applyAlignment="1"/>
    <xf numFmtId="0" fontId="88" fillId="0" borderId="5" xfId="0" applyFont="1" applyBorder="1" applyAlignment="1"/>
    <xf numFmtId="0" fontId="88" fillId="0" borderId="38" xfId="0" applyFont="1" applyBorder="1" applyAlignment="1"/>
    <xf numFmtId="0" fontId="6" fillId="0" borderId="1" xfId="0" applyFont="1" applyBorder="1" applyAlignment="1"/>
    <xf numFmtId="0" fontId="6" fillId="0" borderId="78" xfId="0" applyFont="1" applyBorder="1" applyAlignment="1"/>
    <xf numFmtId="0" fontId="6" fillId="0" borderId="2" xfId="0" applyFont="1" applyBorder="1" applyAlignment="1"/>
    <xf numFmtId="0" fontId="88" fillId="0" borderId="1" xfId="0" applyFont="1" applyBorder="1" applyAlignment="1"/>
    <xf numFmtId="0" fontId="88" fillId="0" borderId="78" xfId="0" applyFont="1" applyBorder="1" applyAlignment="1"/>
    <xf numFmtId="0" fontId="6" fillId="0" borderId="32" xfId="0" applyFont="1" applyBorder="1" applyAlignment="1"/>
    <xf numFmtId="0" fontId="6" fillId="0" borderId="33" xfId="0" applyFont="1" applyBorder="1" applyAlignment="1"/>
    <xf numFmtId="0" fontId="6" fillId="0" borderId="71" xfId="0" applyFont="1" applyBorder="1" applyAlignment="1"/>
    <xf numFmtId="0" fontId="88" fillId="0" borderId="32" xfId="0" applyFont="1" applyBorder="1" applyAlignment="1"/>
    <xf numFmtId="0" fontId="88" fillId="0" borderId="33" xfId="0" applyFont="1" applyBorder="1" applyAlignment="1"/>
    <xf numFmtId="0" fontId="24" fillId="0" borderId="0" xfId="0" applyFont="1" applyAlignment="1"/>
    <xf numFmtId="0" fontId="6" fillId="49" borderId="0" xfId="0" applyFont="1" applyFill="1" applyAlignment="1"/>
    <xf numFmtId="0" fontId="6" fillId="49" borderId="77" xfId="0" applyFont="1" applyFill="1" applyBorder="1" applyAlignment="1"/>
    <xf numFmtId="0" fontId="6" fillId="49" borderId="29" xfId="0" applyFont="1" applyFill="1" applyBorder="1" applyAlignment="1"/>
    <xf numFmtId="0" fontId="6" fillId="49" borderId="31" xfId="0" applyFont="1" applyFill="1" applyBorder="1" applyAlignment="1"/>
    <xf numFmtId="0" fontId="6" fillId="49" borderId="112" xfId="0" applyFont="1" applyFill="1" applyBorder="1" applyAlignment="1"/>
    <xf numFmtId="0" fontId="6" fillId="49" borderId="39" xfId="0" applyFont="1" applyFill="1" applyBorder="1" applyAlignment="1"/>
  </cellXfs>
  <cellStyles count="196">
    <cellStyle name="20% - Accent1" xfId="16" builtinId="30" customBuiltin="1"/>
    <cellStyle name="20% - Accent2" xfId="20" builtinId="34" customBuiltin="1"/>
    <cellStyle name="20% - Accent3" xfId="24" builtinId="38" customBuiltin="1"/>
    <cellStyle name="20% - Accent4" xfId="28" builtinId="42" customBuiltin="1"/>
    <cellStyle name="20% - Accent5" xfId="32" builtinId="46" customBuiltin="1"/>
    <cellStyle name="20% - Accent6" xfId="36" builtinId="50" customBuiltin="1"/>
    <cellStyle name="40% - Accent1" xfId="17" builtinId="31" customBuiltin="1"/>
    <cellStyle name="40% - Accent2" xfId="21" builtinId="35" customBuiltin="1"/>
    <cellStyle name="40% - Accent3" xfId="25" builtinId="39" customBuiltin="1"/>
    <cellStyle name="40% - Accent4" xfId="29" builtinId="43" customBuiltin="1"/>
    <cellStyle name="40% - Accent5" xfId="33" builtinId="47" customBuiltin="1"/>
    <cellStyle name="40% - Accent6" xfId="37" builtinId="51" customBuiltin="1"/>
    <cellStyle name="60% - Accent1" xfId="18" builtinId="32" customBuiltin="1"/>
    <cellStyle name="60% - Accent2" xfId="22" builtinId="36" customBuiltin="1"/>
    <cellStyle name="60% - Accent3" xfId="26" builtinId="40" customBuiltin="1"/>
    <cellStyle name="60% - Accent4" xfId="30" builtinId="44" customBuiltin="1"/>
    <cellStyle name="60% - Accent5" xfId="34" builtinId="48" customBuiltin="1"/>
    <cellStyle name="60% - Accent6" xfId="38" builtinId="52" customBuiltin="1"/>
    <cellStyle name="Accent1" xfId="15" builtinId="29" customBuiltin="1"/>
    <cellStyle name="Accent2" xfId="19" builtinId="33" customBuiltin="1"/>
    <cellStyle name="Accent3" xfId="23" builtinId="37" customBuiltin="1"/>
    <cellStyle name="Accent4" xfId="27" builtinId="41" customBuiltin="1"/>
    <cellStyle name="Accent5" xfId="31" builtinId="45" customBuiltin="1"/>
    <cellStyle name="Accent6" xfId="35" builtinId="49" customBuiltin="1"/>
    <cellStyle name="Bad" xfId="12" builtinId="27" customBuiltin="1"/>
    <cellStyle name="BlueSubtitle" xfId="69" xr:uid="{73D76A40-A103-4CD7-BBB6-B5244E23EC5B}"/>
    <cellStyle name="BoldText" xfId="70" xr:uid="{1F095DA1-8EF5-460F-9CF5-8CD04D3BE71F}"/>
    <cellStyle name="Calculation 2" xfId="52" xr:uid="{A587A3B4-1946-467E-9073-7B2E6B9A3227}"/>
    <cellStyle name="Calculation 3" xfId="51" xr:uid="{8E6D3DD7-565F-4603-9C89-4D1364773C4E}"/>
    <cellStyle name="Check Cell" xfId="14" builtinId="23" customBuiltin="1"/>
    <cellStyle name="ClickCurrency" xfId="71" xr:uid="{01DAFA00-B843-4509-BD20-F1422BF94E47}"/>
    <cellStyle name="ClickDate" xfId="72" xr:uid="{33FFADBC-D068-43C9-A8B5-85ABE5298343}"/>
    <cellStyle name="Comma" xfId="1" builtinId="3"/>
    <cellStyle name="Comma [0] 2" xfId="73" xr:uid="{98ECC927-2B16-484F-A937-9F9E67D8C412}"/>
    <cellStyle name="Comma [0] 2 2" xfId="148" xr:uid="{6D546D39-2C86-4B3B-B072-325959738A55}"/>
    <cellStyle name="Comma [0] 3" xfId="74" xr:uid="{838D39CD-56D7-4409-AB9D-C8844787FA67}"/>
    <cellStyle name="Comma [0] 3 2" xfId="149" xr:uid="{EA69A8CB-088A-4DE1-A0EC-0E86C0BD3CB5}"/>
    <cellStyle name="Comma 10" xfId="103" xr:uid="{163F2016-C185-432A-897A-42876C8AB983}"/>
    <cellStyle name="Comma 10 2" xfId="4" xr:uid="{0B68AFF9-9798-4A46-A22A-EC248A8F9CDA}"/>
    <cellStyle name="Comma 10 2 2" xfId="127" xr:uid="{52A41B2F-762B-4665-917C-CA95A4B9A0D0}"/>
    <cellStyle name="Comma 10 3" xfId="170" xr:uid="{6F968191-9E3F-4E1D-A531-88E046E56448}"/>
    <cellStyle name="Comma 11" xfId="108" xr:uid="{9C71AEFD-924E-4BCB-AD6C-6B84BAC36BDE}"/>
    <cellStyle name="Comma 11 2" xfId="175" xr:uid="{FC94B742-FED0-425E-8C95-0FD9D0683A17}"/>
    <cellStyle name="Comma 12" xfId="102" xr:uid="{C413E642-FEAB-4F17-80CE-ADD8F4914158}"/>
    <cellStyle name="Comma 12 2" xfId="169" xr:uid="{8B566DAE-2F01-4F52-8EE7-2B8451E73C67}"/>
    <cellStyle name="Comma 13" xfId="109" xr:uid="{5C03E884-15D7-46ED-9163-4080519F3B26}"/>
    <cellStyle name="Comma 13 2" xfId="176" xr:uid="{AE4EE342-5719-4FF9-94BA-9E3EDF120855}"/>
    <cellStyle name="Comma 14" xfId="101" xr:uid="{102AE337-D6EB-4957-8E98-83C94CB4D209}"/>
    <cellStyle name="Comma 14 2" xfId="168" xr:uid="{305B76B0-DF3F-418B-BE01-8DCFF207376D}"/>
    <cellStyle name="Comma 15" xfId="113" xr:uid="{536E3E4A-D0A3-45E6-8E41-FE91F24CAF5B}"/>
    <cellStyle name="Comma 15 2" xfId="180" xr:uid="{EC511D86-E1EB-4F90-9BBF-9049FC2F81FD}"/>
    <cellStyle name="Comma 16" xfId="104" xr:uid="{C4CC224D-8377-4C92-8DDC-1AD68A957442}"/>
    <cellStyle name="Comma 16 2" xfId="171" xr:uid="{CB058DE9-544C-4F50-9333-0EC50E238BA4}"/>
    <cellStyle name="Comma 17" xfId="114" xr:uid="{48520CCF-0F86-42C2-9EFA-39F8891B8523}"/>
    <cellStyle name="Comma 17 2" xfId="181" xr:uid="{26BC7BCD-90EB-4A93-B58B-1CDF430DA788}"/>
    <cellStyle name="Comma 18" xfId="99" xr:uid="{989C0D23-35AD-4AF6-8B97-04CF24FDFE2F}"/>
    <cellStyle name="Comma 18 2" xfId="166" xr:uid="{004901F5-23B8-43C0-A1B4-D0913CAD87E9}"/>
    <cellStyle name="Comma 19" xfId="105" xr:uid="{ED0C0FBB-1724-4B4E-B50D-5C73730FAA0D}"/>
    <cellStyle name="Comma 19 2" xfId="172" xr:uid="{ED1B7A84-311D-426C-A676-5FB8F6C6C6F9}"/>
    <cellStyle name="Comma 2" xfId="49" xr:uid="{986CB5D9-7D23-4EB2-85BC-A26D37FFED65}"/>
    <cellStyle name="Comma 2 2" xfId="66" xr:uid="{49B7FD0C-2EA2-4BE1-A01F-6EA02A9722E9}"/>
    <cellStyle name="Comma 2 2 2" xfId="144" xr:uid="{2A1995DA-0D9C-4060-B174-1831F4384325}"/>
    <cellStyle name="Comma 2 3" xfId="75" xr:uid="{68EC4898-1774-4BCA-AB7B-F2834AF69D08}"/>
    <cellStyle name="Comma 2 3 2" xfId="150" xr:uid="{9198460E-CADC-44A0-B215-7D77970D077E}"/>
    <cellStyle name="Comma 2 4" xfId="112" xr:uid="{E1D03BD5-B1E0-4124-AB28-37567FA29712}"/>
    <cellStyle name="Comma 2 4 2" xfId="179" xr:uid="{D6BCF4AA-CD7F-4D79-A62F-2D4EAC815976}"/>
    <cellStyle name="Comma 2 5" xfId="45" xr:uid="{6BDC9D86-AB1A-4523-9BC9-FBEDE1A40232}"/>
    <cellStyle name="Comma 2 5 2" xfId="133" xr:uid="{2D02F7EC-541A-42B9-B7C1-729B430D7581}"/>
    <cellStyle name="Comma 2 6" xfId="137" xr:uid="{58F02065-E185-43AD-A4CE-7C1FB09B5A32}"/>
    <cellStyle name="Comma 20" xfId="98" xr:uid="{B13A6702-DDBC-4FE3-8ECB-918533667D35}"/>
    <cellStyle name="Comma 20 2" xfId="165" xr:uid="{668EDA37-F971-477F-B204-C69970848BAF}"/>
    <cellStyle name="Comma 21" xfId="106" xr:uid="{B5D95AFE-B9B3-4955-9C78-C752C5AC575C}"/>
    <cellStyle name="Comma 21 2" xfId="173" xr:uid="{1E0597AA-8EFB-4A36-B701-F08AC79AEE21}"/>
    <cellStyle name="Comma 22" xfId="97" xr:uid="{F64DBBBE-D434-46D9-B1DD-8C5A88378E63}"/>
    <cellStyle name="Comma 22 2" xfId="164" xr:uid="{435C25AE-1EC8-49C3-AAEC-EAD7E6BCB512}"/>
    <cellStyle name="Comma 23" xfId="107" xr:uid="{0BAF0B6E-7FFE-47DB-8E1E-F08CB9C8C355}"/>
    <cellStyle name="Comma 23 2" xfId="174" xr:uid="{ABF424A8-43CD-494D-B6AA-278645AD6DA5}"/>
    <cellStyle name="Comma 24" xfId="119" xr:uid="{DB4B61C4-EBC1-44DE-8BD5-F82BF1C17170}"/>
    <cellStyle name="Comma 24 2" xfId="184" xr:uid="{0FF2D08C-209A-4188-B088-631A89A74967}"/>
    <cellStyle name="Comma 25" xfId="110" xr:uid="{A10A5D9E-80B0-4005-95E0-19999397120D}"/>
    <cellStyle name="Comma 25 2" xfId="177" xr:uid="{89508D8E-146B-4B7B-93CB-B9E04656C65A}"/>
    <cellStyle name="Comma 26" xfId="120" xr:uid="{32F53047-C40F-46E0-863D-F048BAFB2591}"/>
    <cellStyle name="Comma 26 2" xfId="185" xr:uid="{57EDF896-860D-45EB-B8FC-07B26677F857}"/>
    <cellStyle name="Comma 27" xfId="115" xr:uid="{B82FB019-3934-4A03-8F6B-D2F40D578EA5}"/>
    <cellStyle name="Comma 27 2" xfId="182" xr:uid="{4EC77264-AF06-4B0A-BBDD-B96D887D3C86}"/>
    <cellStyle name="Comma 28" xfId="121" xr:uid="{23A5CF35-A7F8-4423-8A13-D4F893E4AD2E}"/>
    <cellStyle name="Comma 28 2" xfId="186" xr:uid="{2464EB08-4D71-4810-8013-B1DDCF6049A2}"/>
    <cellStyle name="Comma 29" xfId="116" xr:uid="{21A67D7F-467B-48E3-AB87-7E2913C91926}"/>
    <cellStyle name="Comma 29 2" xfId="183" xr:uid="{D67C9969-8301-4F7A-AFFC-F78B286AD2AE}"/>
    <cellStyle name="Comma 3" xfId="53" xr:uid="{0E09FF2A-9D2D-456D-A82C-1B342C8843A8}"/>
    <cellStyle name="Comma 3 2" xfId="67" xr:uid="{43A57304-176E-4A5B-81C6-9B9BDFFEFD7F}"/>
    <cellStyle name="Comma 3 2 2" xfId="145" xr:uid="{8A2E1880-272E-4A57-847C-A3AA84B28CF1}"/>
    <cellStyle name="Comma 3 3" xfId="76" xr:uid="{62A737B5-F8BB-4A6F-9B2A-D90052F50566}"/>
    <cellStyle name="Comma 3 3 2" xfId="151" xr:uid="{5753B8A5-87B6-4E57-BF17-D9E126CB5220}"/>
    <cellStyle name="Comma 3 4" xfId="138" xr:uid="{FE8AE271-62E9-4BDF-B435-4388A8765146}"/>
    <cellStyle name="Comma 30" xfId="100" xr:uid="{23F38DB4-40AE-4DD9-8197-4F7D907A7652}"/>
    <cellStyle name="Comma 30 2" xfId="167" xr:uid="{BCE96D27-5CFD-4463-B085-A582AF149960}"/>
    <cellStyle name="Comma 31" xfId="43" xr:uid="{347FB6BD-7160-4EB4-BCF8-D03D122447DF}"/>
    <cellStyle name="Comma 31 2" xfId="132" xr:uid="{5426EBA2-FD0C-49A1-BAF2-9660C3358BE6}"/>
    <cellStyle name="Comma 32" xfId="46" xr:uid="{1395A674-9D18-43F4-8D67-08ED650754BC}"/>
    <cellStyle name="Comma 32 2" xfId="134" xr:uid="{D319634F-4425-4E2B-99F5-E55DDBDAB8D8}"/>
    <cellStyle name="Comma 33" xfId="123" xr:uid="{A4779E44-7F77-451F-80FE-1DB0D2F4F80E}"/>
    <cellStyle name="Comma 33 2" xfId="188" xr:uid="{F59D87A7-88D5-46D4-AC86-88C000443A79}"/>
    <cellStyle name="Comma 34" xfId="122" xr:uid="{74092D97-2CF9-4825-8987-F172C7A6EDDB}"/>
    <cellStyle name="Comma 34 2" xfId="187" xr:uid="{26E84C41-F794-4C0F-987B-84D8CB7C5FB7}"/>
    <cellStyle name="Comma 35" xfId="124" xr:uid="{DF873750-9BB3-4E6F-B7A0-389538DC75AC}"/>
    <cellStyle name="Comma 35 2" xfId="189" xr:uid="{B4400F5D-D4F2-419C-91A7-7932537E116C}"/>
    <cellStyle name="Comma 36" xfId="47" xr:uid="{397E09FC-5817-4063-B561-0A112EDE4131}"/>
    <cellStyle name="Comma 36 2" xfId="135" xr:uid="{3A8A3D5E-745C-48FD-955C-DD6196892F94}"/>
    <cellStyle name="Comma 37" xfId="125" xr:uid="{527CCE13-23E4-445F-8511-9E9E12985799}"/>
    <cellStyle name="Comma 38" xfId="159" xr:uid="{4C929A85-0083-4A60-8785-D8B57BE8CD8C}"/>
    <cellStyle name="Comma 39" xfId="131" xr:uid="{F00725D3-D14D-4AF8-806D-C7D093C56370}"/>
    <cellStyle name="Comma 4" xfId="48" xr:uid="{874E3693-E342-4C5C-9624-0D947928C4F0}"/>
    <cellStyle name="Comma 4 2" xfId="136" xr:uid="{3E941A5A-1D5F-476D-AD38-E3CC827E2646}"/>
    <cellStyle name="Comma 40" xfId="139" xr:uid="{3D5718E6-F8B3-4509-A8CE-565743D5E081}"/>
    <cellStyle name="Comma 41" xfId="191" xr:uid="{F520E111-AFA9-4E56-9656-41550C4D0048}"/>
    <cellStyle name="Comma 42" xfId="128" xr:uid="{FE750455-A5A4-4591-9F80-86DD149C1F06}"/>
    <cellStyle name="Comma 43" xfId="141" xr:uid="{20996116-4013-4AD3-B7A4-2E44CCC3BA3F}"/>
    <cellStyle name="Comma 44" xfId="130" xr:uid="{C4FF376B-FEA8-4A09-8A7C-38FB9075AE7C}"/>
    <cellStyle name="Comma 45" xfId="190" xr:uid="{6ECBA7A9-AA23-4E88-9BBE-60DD4D5501B3}"/>
    <cellStyle name="Comma 5" xfId="65" xr:uid="{96054CF9-4958-4D49-AA0C-C8C90F426328}"/>
    <cellStyle name="Comma 5 2" xfId="143" xr:uid="{06623315-6E73-4340-A74D-DFC8B180DE59}"/>
    <cellStyle name="Comma 6" xfId="77" xr:uid="{A5437FB2-9733-4620-A401-1558F20F118F}"/>
    <cellStyle name="Comma 6 2" xfId="152" xr:uid="{1E933AC2-6B65-4199-BFDB-054E04B6A9E2}"/>
    <cellStyle name="Comma 7" xfId="93" xr:uid="{0B4A2A80-DD23-4B6C-A14A-94FA92C04DE6}"/>
    <cellStyle name="Comma 7 2" xfId="160" xr:uid="{702CA9D1-D8A0-4BF8-B928-EA04D2605807}"/>
    <cellStyle name="Comma 8" xfId="95" xr:uid="{F9E45D90-26F1-4C45-964E-132FCF08CA99}"/>
    <cellStyle name="Comma 8 2" xfId="162" xr:uid="{A2FD41CF-EAEB-4155-A932-47F27A54CC12}"/>
    <cellStyle name="Comma 9" xfId="111" xr:uid="{1DEF78E7-64B6-4F6F-9745-7391A94FF23F}"/>
    <cellStyle name="Comma 9 2" xfId="178" xr:uid="{38889484-E1BA-4E63-944D-A5CA8E587444}"/>
    <cellStyle name="Currency [0] 2" xfId="78" xr:uid="{5D7CCD4E-5243-47BF-AF49-B5BC2DD659F5}"/>
    <cellStyle name="Currency [0] 2 2" xfId="153" xr:uid="{111E89C8-660D-4804-AA20-0840E95CFC37}"/>
    <cellStyle name="Currency [0] 3" xfId="79" xr:uid="{9FE33551-B003-4CE6-89B5-139BE48BE82A}"/>
    <cellStyle name="Currency [0] 3 2" xfId="154" xr:uid="{2F1D7681-1C0A-46FF-BA26-02943C4E34CA}"/>
    <cellStyle name="Currency 10" xfId="158" xr:uid="{C69B2EF9-D5F5-434C-BC3E-719AD157FE70}"/>
    <cellStyle name="Currency 11" xfId="195" xr:uid="{5DDBD12A-FE5C-489F-A244-F4BFFEF0C148}"/>
    <cellStyle name="Currency 12" xfId="192" xr:uid="{719EC6AF-A205-46D6-9D34-48C43C1C54A0}"/>
    <cellStyle name="Currency 13" xfId="194" xr:uid="{1A60E6E6-D8CE-441E-8D00-BA39EE79FEA1}"/>
    <cellStyle name="Currency 14" xfId="140" xr:uid="{02C470C6-AFA5-4F46-938C-16E0DECEE4A4}"/>
    <cellStyle name="Currency 15" xfId="193" xr:uid="{B1FE87BC-8936-494C-9FC0-826C32EC66FB}"/>
    <cellStyle name="Currency 2" xfId="64" xr:uid="{05A44E36-36D6-405A-B366-6CEEA90913C9}"/>
    <cellStyle name="Currency 2 2" xfId="80" xr:uid="{E9172391-45E7-4D52-97F5-1D240F1FB9B8}"/>
    <cellStyle name="Currency 2 2 2" xfId="155" xr:uid="{F188E736-1B7C-47D3-BBCD-620020BA251E}"/>
    <cellStyle name="Currency 2 3" xfId="142" xr:uid="{3842F6B4-21EB-4A89-98C7-B918303FA580}"/>
    <cellStyle name="Currency 3" xfId="68" xr:uid="{ABC64B33-376F-411A-8784-941B3D50BA57}"/>
    <cellStyle name="Currency 3 2" xfId="81" xr:uid="{5A646449-E63B-4453-9602-685E5E634B00}"/>
    <cellStyle name="Currency 3 2 2" xfId="156" xr:uid="{7F3AA7F6-BDAC-4224-A929-93AF99A0D591}"/>
    <cellStyle name="Currency 3 3" xfId="146" xr:uid="{785FE8D9-D68F-4F03-8006-E8CB290B944E}"/>
    <cellStyle name="Currency 4" xfId="82" xr:uid="{5A539604-7E8F-43C1-BDA4-35B549B3167A}"/>
    <cellStyle name="Currency 4 2" xfId="157" xr:uid="{6ABD3E8B-1BB1-42F9-8D7E-F3FA5E60EF1F}"/>
    <cellStyle name="Currency 5" xfId="94" xr:uid="{69046C93-753A-4FEA-B124-F2FABDA8FBC1}"/>
    <cellStyle name="Currency 5 2" xfId="161" xr:uid="{FD263062-FC8C-4876-A1D3-F82FAFC8E691}"/>
    <cellStyle name="Currency 6" xfId="96" xr:uid="{660FFA52-703C-4E90-A2A4-0FEED1C545CD}"/>
    <cellStyle name="Currency 6 2" xfId="163" xr:uid="{DA0DB83B-72F9-467B-AC3E-D16374B526EF}"/>
    <cellStyle name="Currency 7" xfId="126" xr:uid="{5AAC0D28-D674-4C81-A3F0-2E391F5077FA}"/>
    <cellStyle name="Currency 8" xfId="129" xr:uid="{398EA632-44C4-4CEE-9564-4B071F585B67}"/>
    <cellStyle name="Currency 9" xfId="147" xr:uid="{9A6D54BD-D516-4964-A848-6D9FA299FFB3}"/>
    <cellStyle name="Explanatory Text 2" xfId="54" xr:uid="{6BEFA0BB-6198-4E8D-B282-03A27442778B}"/>
    <cellStyle name="Followed Hyperlink 2" xfId="55" xr:uid="{52BC3266-9DD3-4C3E-9551-7A02A1D82B3A}"/>
    <cellStyle name="Good" xfId="11" builtinId="26" customBuiltin="1"/>
    <cellStyle name="Hyperlink 2" xfId="56" xr:uid="{11051214-6341-48D0-9065-4A994D655417}"/>
    <cellStyle name="Hyperlink 3" xfId="41" xr:uid="{C3D7E184-345C-4C2B-92E6-E7E758ECE5DD}"/>
    <cellStyle name="Input 2" xfId="57" xr:uid="{2F31EF6F-C411-448F-B19D-C97B0095C54C}"/>
    <cellStyle name="Input data" xfId="58" xr:uid="{4F5A7335-E043-44B2-BD11-A1FB55CF09E6}"/>
    <cellStyle name="Linked Cell 2" xfId="59" xr:uid="{BFEAA3E2-10BB-43DB-B676-8D02F3502615}"/>
    <cellStyle name="Neutral" xfId="13" builtinId="28" customBuiltin="1"/>
    <cellStyle name="Normal" xfId="0" builtinId="0"/>
    <cellStyle name="Normal 10" xfId="5" xr:uid="{A9230900-726A-49E8-9266-21B16297E9A3}"/>
    <cellStyle name="Normal 2" xfId="6" xr:uid="{C86C0981-CB18-43CC-B4A1-9BB8443B4DE8}"/>
    <cellStyle name="Normal 2 2" xfId="3" xr:uid="{CB39C488-61B1-4D18-851F-A61908BE049D}"/>
    <cellStyle name="Normal 2 2 2" xfId="117" xr:uid="{0DCBF876-873B-4A35-9A3C-CC2875B1DD54}"/>
    <cellStyle name="Normal 2 2 3" xfId="83" xr:uid="{DBAD0130-7E99-42FE-9E5B-874276D13770}"/>
    <cellStyle name="Normal 2 3" xfId="50" xr:uid="{B164F58C-C901-4B6A-8F01-354D842B53C8}"/>
    <cellStyle name="Normal 2 3 2" xfId="9" xr:uid="{2CE4830F-2F3E-4861-92F9-04B8B57AA416}"/>
    <cellStyle name="Normal 3" xfId="7" xr:uid="{361D06E0-8EBC-4CE6-8F9E-360DD74A14B4}"/>
    <cellStyle name="Normal 3 4" xfId="39" xr:uid="{67EB8E51-CF9D-47AB-A90D-496B10E19623}"/>
    <cellStyle name="Normal 4 6" xfId="42" xr:uid="{08040209-E4EC-4650-AAD3-3CD03BDD85D2}"/>
    <cellStyle name="Normal 4 7 2" xfId="40" xr:uid="{DB897878-8AC0-4703-8682-2722045C8EED}"/>
    <cellStyle name="Normal 8 2" xfId="44" xr:uid="{813A295D-2B91-4D9A-B060-0A233C473513}"/>
    <cellStyle name="Note 2" xfId="60" xr:uid="{8414D4D7-1B91-49C3-945A-3117A74755F6}"/>
    <cellStyle name="Output 2" xfId="61" xr:uid="{8760F2A3-BED7-41C0-85F7-C148BFBD1367}"/>
    <cellStyle name="Per cent" xfId="2" builtinId="5"/>
    <cellStyle name="Percent 2" xfId="8" xr:uid="{46830EAF-0595-4933-98A2-99E502458373}"/>
    <cellStyle name="Percent 2 2" xfId="118" xr:uid="{C4AE9E85-7B3D-4F8B-B25B-C3DF7E097761}"/>
    <cellStyle name="Percent 2 3" xfId="84" xr:uid="{3925D92A-D208-4C2D-9F03-C9F3CA318AFE}"/>
    <cellStyle name="Pivot Table Category" xfId="85" xr:uid="{2FB175BA-B747-41CE-AFCE-3C0D2844B1A5}"/>
    <cellStyle name="Pivot Table Corner" xfId="86" xr:uid="{C89C11F8-2EF2-4DF8-9DB5-93C0244C25E5}"/>
    <cellStyle name="Pivot Table Field" xfId="87" xr:uid="{FC3C7B3F-6037-43C2-9FB6-7442CAAE04D2}"/>
    <cellStyle name="Pivot Table Result" xfId="88" xr:uid="{58A2EB28-9117-4D49-8ECF-AE40E6B58B53}"/>
    <cellStyle name="Pivot Table Title" xfId="89" xr:uid="{E762E344-D677-4059-928A-0FBC0485F8DA}"/>
    <cellStyle name="Pivot Table Value" xfId="90" xr:uid="{3FA1CED4-206B-497D-AFE8-522AF4B27978}"/>
    <cellStyle name="Selection" xfId="62" xr:uid="{E58148B9-A37C-4EC1-85A3-94A6ED3013E8}"/>
    <cellStyle name="Subtitle" xfId="91" xr:uid="{EB4A617C-6CF5-4804-9808-D21226C97B63}"/>
    <cellStyle name="Title" xfId="10" builtinId="15" customBuiltin="1"/>
    <cellStyle name="Title 2" xfId="92" xr:uid="{FC2F996E-C70A-4642-8182-7B74F4078364}"/>
    <cellStyle name="Warning Text 2" xfId="63" xr:uid="{A8D4EFFF-BDD6-4694-8E68-EF5E38EC55C6}"/>
  </cellStyles>
  <dxfs count="0"/>
  <tableStyles count="1" defaultTableStyle="TableStyleMedium2" defaultPivotStyle="PivotStyleLight16">
    <tableStyle name="Invisible" pivot="0" table="0" count="0" xr9:uid="{01FEBEE3-6295-42DA-BC78-E22DD5B2DABE}"/>
  </tableStyles>
  <colors>
    <mruColors>
      <color rgb="FFFF99FF"/>
      <color rgb="FFCC00CC"/>
      <color rgb="FF303A46"/>
      <color rgb="FF003366"/>
      <color rgb="FF44546A"/>
      <color rgb="FF000000"/>
      <color rgb="FF2157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1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0479F-F24E-4110-9CA5-EEFE5D0D3B23}">
  <sheetPr codeName="Sheet1"/>
  <dimension ref="B1:K9"/>
  <sheetViews>
    <sheetView showGridLines="0" tabSelected="1" workbookViewId="0"/>
  </sheetViews>
  <sheetFormatPr defaultRowHeight="14.45"/>
  <cols>
    <col min="1" max="1" width="3.5703125" customWidth="1"/>
  </cols>
  <sheetData>
    <row r="1" spans="2:11" ht="17.45">
      <c r="B1" s="2169" t="s">
        <v>0</v>
      </c>
      <c r="C1" s="2169"/>
      <c r="D1" s="2169"/>
      <c r="E1" s="2169"/>
      <c r="F1" s="2169"/>
      <c r="G1" s="2169"/>
      <c r="H1" s="2169"/>
      <c r="I1" s="2169"/>
      <c r="J1" s="2169"/>
      <c r="K1" s="9"/>
    </row>
    <row r="2" spans="2:11">
      <c r="B2" s="7"/>
      <c r="C2" s="7"/>
      <c r="D2" s="7"/>
      <c r="E2" s="7"/>
      <c r="F2" s="7"/>
      <c r="G2" s="7"/>
      <c r="H2" s="7"/>
      <c r="I2" s="7"/>
      <c r="J2" s="7"/>
      <c r="K2" s="7"/>
    </row>
    <row r="3" spans="2:11" ht="15" customHeight="1">
      <c r="B3" s="2170" t="s">
        <v>1</v>
      </c>
      <c r="C3" s="2168"/>
      <c r="D3" s="2168"/>
      <c r="E3" s="2168"/>
      <c r="F3" s="2168"/>
      <c r="G3" s="2168"/>
      <c r="H3" s="2168"/>
      <c r="I3" s="2168"/>
      <c r="J3" s="2168"/>
      <c r="K3" s="2168"/>
    </row>
    <row r="4" spans="2:11">
      <c r="B4" s="2168"/>
      <c r="C4" s="2168"/>
      <c r="D4" s="2168"/>
      <c r="E4" s="2168"/>
      <c r="F4" s="2168"/>
      <c r="G4" s="2168"/>
      <c r="H4" s="2168"/>
      <c r="I4" s="2168"/>
      <c r="J4" s="2168"/>
      <c r="K4" s="2168"/>
    </row>
    <row r="5" spans="2:11">
      <c r="B5" s="2168"/>
      <c r="C5" s="2168"/>
      <c r="D5" s="2168"/>
      <c r="E5" s="2168"/>
      <c r="F5" s="2168"/>
      <c r="G5" s="2168"/>
      <c r="H5" s="2168"/>
      <c r="I5" s="2168"/>
      <c r="J5" s="2168"/>
      <c r="K5" s="2168"/>
    </row>
    <row r="6" spans="2:11">
      <c r="B6" s="2168"/>
      <c r="C6" s="2168"/>
      <c r="D6" s="2168"/>
      <c r="E6" s="2168"/>
      <c r="F6" s="2168"/>
      <c r="G6" s="2168"/>
      <c r="H6" s="2168"/>
      <c r="I6" s="2168"/>
      <c r="J6" s="2168"/>
      <c r="K6" s="2168"/>
    </row>
    <row r="7" spans="2:11">
      <c r="B7" s="2168"/>
      <c r="C7" s="2168"/>
      <c r="D7" s="2168"/>
      <c r="E7" s="2168"/>
      <c r="F7" s="2168"/>
      <c r="G7" s="2168"/>
      <c r="H7" s="2168"/>
      <c r="I7" s="2168"/>
      <c r="J7" s="2168"/>
      <c r="K7" s="2168"/>
    </row>
    <row r="8" spans="2:11" ht="48" customHeight="1">
      <c r="B8" s="2168"/>
      <c r="C8" s="2168"/>
      <c r="D8" s="2168"/>
      <c r="E8" s="2168"/>
      <c r="F8" s="2168"/>
      <c r="G8" s="2168"/>
      <c r="H8" s="2168"/>
      <c r="I8" s="2168"/>
      <c r="J8" s="2168"/>
      <c r="K8" s="2168"/>
    </row>
    <row r="9" spans="2:11" ht="36" customHeight="1">
      <c r="B9" s="2168"/>
      <c r="C9" s="2168"/>
      <c r="D9" s="2168"/>
      <c r="E9" s="2168"/>
      <c r="F9" s="2168"/>
      <c r="G9" s="2168"/>
      <c r="H9" s="2168"/>
      <c r="I9" s="2168"/>
      <c r="J9" s="2168"/>
      <c r="K9" s="2168"/>
    </row>
  </sheetData>
  <mergeCells count="3">
    <mergeCell ref="B9:K9"/>
    <mergeCell ref="B1:J1"/>
    <mergeCell ref="B3:K8"/>
  </mergeCells>
  <pageMargins left="0.7" right="0.7" top="0.75" bottom="0.75" header="0.3" footer="0.3"/>
  <pageSetup paperSize="9" orientation="portrait" r:id="rId1"/>
  <headerFooter>
    <oddFooter>&amp;C_x000D_&amp;1#&amp;"Calibri"&amp;10&amp;K000000 C2 -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C99CA-2CD5-463A-9EC3-E46B578B8AF2}">
  <sheetPr codeName="Sheet8">
    <tabColor theme="0"/>
  </sheetPr>
  <dimension ref="A1:J69"/>
  <sheetViews>
    <sheetView showGridLines="0" zoomScaleNormal="100" workbookViewId="0"/>
  </sheetViews>
  <sheetFormatPr defaultRowHeight="14.45"/>
  <cols>
    <col min="1" max="1" width="3.42578125" customWidth="1"/>
    <col min="2" max="2" width="21.5703125" customWidth="1"/>
    <col min="3" max="3" width="47" customWidth="1"/>
    <col min="4" max="6" width="10" customWidth="1"/>
    <col min="7" max="9" width="10" bestFit="1" customWidth="1"/>
  </cols>
  <sheetData>
    <row r="1" spans="1:10" ht="17.45">
      <c r="A1" s="11" t="s">
        <v>2</v>
      </c>
    </row>
    <row r="2" spans="1:10" ht="17.45">
      <c r="A2" s="11" t="s">
        <v>3</v>
      </c>
      <c r="C2" s="14"/>
      <c r="D2" s="14"/>
    </row>
    <row r="3" spans="1:10" ht="15" thickBot="1">
      <c r="B3" s="180"/>
      <c r="C3" s="180"/>
      <c r="G3" s="180"/>
      <c r="H3" s="180"/>
      <c r="I3" s="180"/>
    </row>
    <row r="4" spans="1:10" ht="15" thickBot="1">
      <c r="A4" s="1002"/>
      <c r="B4" s="1090" t="s">
        <v>4</v>
      </c>
      <c r="C4" s="1091" t="s">
        <v>5</v>
      </c>
      <c r="D4" s="1089" t="s">
        <v>6</v>
      </c>
      <c r="E4" s="1089" t="s">
        <v>7</v>
      </c>
      <c r="F4" s="1089" t="s">
        <v>8</v>
      </c>
      <c r="G4" s="1089" t="s">
        <v>9</v>
      </c>
      <c r="H4" s="1089" t="s">
        <v>10</v>
      </c>
      <c r="I4" s="1089" t="s">
        <v>11</v>
      </c>
      <c r="J4" s="2018" t="s">
        <v>12</v>
      </c>
    </row>
    <row r="5" spans="1:10">
      <c r="A5" s="1379"/>
      <c r="B5" s="2171" t="s">
        <v>13</v>
      </c>
      <c r="C5" s="2024" t="s">
        <v>14</v>
      </c>
      <c r="D5" s="1382"/>
      <c r="E5" s="1085"/>
      <c r="F5" s="1382"/>
      <c r="G5" s="1085"/>
      <c r="H5" s="1085"/>
      <c r="I5" s="1771">
        <v>0.5262</v>
      </c>
      <c r="J5" s="2019">
        <v>0.54700000000000004</v>
      </c>
    </row>
    <row r="6" spans="1:10" ht="14.25" customHeight="1">
      <c r="A6" s="1379"/>
      <c r="B6" s="2172"/>
      <c r="C6" s="2025" t="s">
        <v>15</v>
      </c>
      <c r="D6" s="1383"/>
      <c r="E6" s="1381"/>
      <c r="F6" s="1383"/>
      <c r="G6" s="1381"/>
      <c r="H6" s="1381"/>
      <c r="I6" s="1771">
        <v>0.21129999999999999</v>
      </c>
      <c r="J6" s="2020">
        <v>0.24</v>
      </c>
    </row>
    <row r="7" spans="1:10">
      <c r="A7" s="1379"/>
      <c r="B7" s="2172"/>
      <c r="C7" s="2026" t="s">
        <v>16</v>
      </c>
      <c r="D7" s="1384"/>
      <c r="E7" s="1380"/>
      <c r="F7" s="1384"/>
      <c r="G7" s="1380"/>
      <c r="H7" s="1380"/>
      <c r="I7" s="1771">
        <v>0.1658</v>
      </c>
      <c r="J7" s="2020">
        <v>0.121</v>
      </c>
    </row>
    <row r="8" spans="1:10" ht="14.1" customHeight="1">
      <c r="A8" s="1379"/>
      <c r="B8" s="2172"/>
      <c r="C8" s="2027" t="s">
        <v>17</v>
      </c>
      <c r="D8" s="1383"/>
      <c r="E8" s="1381"/>
      <c r="F8" s="1383"/>
      <c r="G8" s="1381"/>
      <c r="H8" s="1381"/>
      <c r="I8" s="1771">
        <v>9.6699999999999994E-2</v>
      </c>
      <c r="J8" s="2020">
        <v>9.1999999999999998E-2</v>
      </c>
    </row>
    <row r="9" spans="1:10">
      <c r="A9" s="2177"/>
      <c r="B9" s="2172"/>
      <c r="C9" s="2026" t="s">
        <v>18</v>
      </c>
      <c r="D9" s="2022">
        <v>0.67333984375</v>
      </c>
      <c r="E9" s="1080">
        <v>0.69169072826435674</v>
      </c>
      <c r="F9" s="1080">
        <v>0.746</v>
      </c>
      <c r="G9" s="1080">
        <v>0.75160000000000005</v>
      </c>
      <c r="H9" s="1080">
        <v>0.73450000000000004</v>
      </c>
      <c r="I9" s="1771">
        <v>0.73750000000000004</v>
      </c>
      <c r="J9" s="2020">
        <v>0.78700000000000003</v>
      </c>
    </row>
    <row r="10" spans="1:10" ht="15" customHeight="1" thickBot="1">
      <c r="A10" s="2177"/>
      <c r="B10" s="2173"/>
      <c r="C10" s="2028" t="s">
        <v>19</v>
      </c>
      <c r="D10" s="2023">
        <v>0.32666015625</v>
      </c>
      <c r="E10" s="1081">
        <v>0.30830927173564326</v>
      </c>
      <c r="F10" s="1081">
        <v>0.254</v>
      </c>
      <c r="G10" s="1081">
        <v>0.24840000000000001</v>
      </c>
      <c r="H10" s="1081">
        <v>0.26550000000000001</v>
      </c>
      <c r="I10" s="1772">
        <v>0.26250000000000001</v>
      </c>
      <c r="J10" s="2021">
        <v>0.21299999999999999</v>
      </c>
    </row>
    <row r="11" spans="1:10" ht="15" customHeight="1">
      <c r="A11" s="2177"/>
      <c r="B11" s="2171" t="s">
        <v>20</v>
      </c>
      <c r="C11" s="2029" t="s">
        <v>14</v>
      </c>
      <c r="D11" s="1382"/>
      <c r="E11" s="1085"/>
      <c r="F11" s="1382"/>
      <c r="G11" s="1085"/>
      <c r="H11" s="1085"/>
      <c r="I11" s="1771">
        <v>0.38350000000000001</v>
      </c>
      <c r="J11" s="2020">
        <v>0.4</v>
      </c>
    </row>
    <row r="12" spans="1:10" ht="15" customHeight="1">
      <c r="A12" s="2177"/>
      <c r="B12" s="2172"/>
      <c r="C12" s="2025" t="s">
        <v>15</v>
      </c>
      <c r="D12" s="1383"/>
      <c r="E12" s="1381"/>
      <c r="F12" s="1383"/>
      <c r="G12" s="1381"/>
      <c r="H12" s="1381"/>
      <c r="I12" s="1771">
        <v>0.19980000000000001</v>
      </c>
      <c r="J12" s="2020">
        <v>0.22800000000000001</v>
      </c>
    </row>
    <row r="13" spans="1:10" ht="15" customHeight="1">
      <c r="A13" s="2177"/>
      <c r="B13" s="2172"/>
      <c r="C13" s="2026" t="s">
        <v>16</v>
      </c>
      <c r="D13" s="1384"/>
      <c r="E13" s="1380"/>
      <c r="F13" s="1384"/>
      <c r="G13" s="1380"/>
      <c r="H13" s="1380"/>
      <c r="I13" s="1771">
        <v>0.20080000000000001</v>
      </c>
      <c r="J13" s="2020">
        <v>0.16400000000000001</v>
      </c>
    </row>
    <row r="14" spans="1:10" ht="15" customHeight="1">
      <c r="A14" s="2177"/>
      <c r="B14" s="2172"/>
      <c r="C14" s="2027" t="s">
        <v>17</v>
      </c>
      <c r="D14" s="1384"/>
      <c r="E14" s="1380"/>
      <c r="F14" s="1384"/>
      <c r="G14" s="1380"/>
      <c r="H14" s="1380"/>
      <c r="I14" s="1771">
        <v>0.21590000000000001</v>
      </c>
      <c r="J14" s="2020">
        <v>0.20799999999999999</v>
      </c>
    </row>
    <row r="15" spans="1:10" ht="15" customHeight="1">
      <c r="A15" s="2177"/>
      <c r="B15" s="2172"/>
      <c r="C15" s="2026" t="s">
        <v>21</v>
      </c>
      <c r="D15" s="2022">
        <v>0.67333984375</v>
      </c>
      <c r="E15" s="1080">
        <v>0.69169072826435674</v>
      </c>
      <c r="F15" s="1080">
        <v>0.746</v>
      </c>
      <c r="G15" s="1080">
        <v>0.75160000000000005</v>
      </c>
      <c r="H15" s="1080">
        <v>0.73450000000000004</v>
      </c>
      <c r="I15" s="1771">
        <v>0.58330000000000004</v>
      </c>
      <c r="J15" s="2020">
        <v>0.629</v>
      </c>
    </row>
    <row r="16" spans="1:10" ht="15" customHeight="1" thickBot="1">
      <c r="A16" s="2177"/>
      <c r="B16" s="2173"/>
      <c r="C16" s="2028" t="s">
        <v>22</v>
      </c>
      <c r="D16" s="2023">
        <v>0.37950937950937952</v>
      </c>
      <c r="E16" s="1081">
        <v>0.38111888111888109</v>
      </c>
      <c r="F16" s="1082">
        <v>0.30170000000000002</v>
      </c>
      <c r="G16" s="1082">
        <v>0.36220000000000002</v>
      </c>
      <c r="H16" s="1081">
        <v>0.38279999999999997</v>
      </c>
      <c r="I16" s="1772">
        <v>0.41670000000000001</v>
      </c>
      <c r="J16" s="2021">
        <v>0.371</v>
      </c>
    </row>
    <row r="17" spans="1:10" ht="15" customHeight="1">
      <c r="A17" s="2177"/>
      <c r="B17" s="2171" t="s">
        <v>23</v>
      </c>
      <c r="C17" s="2024" t="s">
        <v>14</v>
      </c>
      <c r="D17" s="1382"/>
      <c r="E17" s="1085"/>
      <c r="F17" s="1382"/>
      <c r="G17" s="1085"/>
      <c r="H17" s="1085"/>
      <c r="I17" s="1771">
        <v>0.42030000000000001</v>
      </c>
      <c r="J17" s="2020">
        <v>0.42799999999999999</v>
      </c>
    </row>
    <row r="18" spans="1:10" ht="15" customHeight="1">
      <c r="A18" s="2177"/>
      <c r="B18" s="2172"/>
      <c r="C18" s="2025" t="s">
        <v>15</v>
      </c>
      <c r="D18" s="1383"/>
      <c r="E18" s="1381"/>
      <c r="F18" s="1383"/>
      <c r="G18" s="1381"/>
      <c r="H18" s="1381"/>
      <c r="I18" s="1771">
        <v>0.22889999999999999</v>
      </c>
      <c r="J18" s="2020">
        <v>0.23</v>
      </c>
    </row>
    <row r="19" spans="1:10" ht="15" customHeight="1">
      <c r="A19" s="2177"/>
      <c r="B19" s="2172"/>
      <c r="C19" s="2026" t="s">
        <v>16</v>
      </c>
      <c r="D19" s="1384"/>
      <c r="E19" s="1380"/>
      <c r="F19" s="1384"/>
      <c r="G19" s="1380"/>
      <c r="H19" s="1380"/>
      <c r="I19" s="1771">
        <v>0.16689999999999999</v>
      </c>
      <c r="J19" s="2020">
        <v>0.161</v>
      </c>
    </row>
    <row r="20" spans="1:10" ht="15" customHeight="1">
      <c r="A20" s="2177"/>
      <c r="B20" s="2172"/>
      <c r="C20" s="2027" t="s">
        <v>17</v>
      </c>
      <c r="D20" s="1384"/>
      <c r="E20" s="1380"/>
      <c r="F20" s="1381"/>
      <c r="G20" s="1381"/>
      <c r="H20" s="1380"/>
      <c r="I20" s="1771">
        <v>0.18390000000000001</v>
      </c>
      <c r="J20" s="2020">
        <v>0.18099999999999999</v>
      </c>
    </row>
    <row r="21" spans="1:10" ht="15" customHeight="1">
      <c r="A21" s="2177"/>
      <c r="B21" s="2172"/>
      <c r="C21" s="2026" t="s">
        <v>21</v>
      </c>
      <c r="D21" s="2022">
        <v>0.61141060197663966</v>
      </c>
      <c r="E21" s="1080">
        <v>0.67482292337411465</v>
      </c>
      <c r="F21" s="1080">
        <v>0.66830000000000001</v>
      </c>
      <c r="G21" s="1080">
        <v>0.623</v>
      </c>
      <c r="H21" s="1080">
        <v>0.61009999999999998</v>
      </c>
      <c r="I21" s="1771">
        <v>0.6492</v>
      </c>
      <c r="J21" s="2020">
        <v>0.65800000000000003</v>
      </c>
    </row>
    <row r="22" spans="1:10" ht="15" customHeight="1" thickBot="1">
      <c r="A22" s="2177"/>
      <c r="B22" s="2173"/>
      <c r="C22" s="2028" t="s">
        <v>22</v>
      </c>
      <c r="D22" s="2023">
        <v>0.38858939802336029</v>
      </c>
      <c r="E22" s="1081">
        <v>0.32517707662588541</v>
      </c>
      <c r="F22" s="1081">
        <v>0.33169999999999999</v>
      </c>
      <c r="G22" s="1081">
        <v>0.377</v>
      </c>
      <c r="H22" s="1081">
        <v>0.38990000000000002</v>
      </c>
      <c r="I22" s="1772">
        <v>0.3508</v>
      </c>
      <c r="J22" s="2021">
        <v>0.34200000000000003</v>
      </c>
    </row>
    <row r="23" spans="1:10" ht="15" customHeight="1">
      <c r="A23" s="2177"/>
      <c r="B23" s="2178" t="s">
        <v>24</v>
      </c>
      <c r="C23" s="2029" t="s">
        <v>14</v>
      </c>
      <c r="D23" s="1382"/>
      <c r="E23" s="1085"/>
      <c r="F23" s="1382"/>
      <c r="G23" s="1085"/>
      <c r="H23" s="1085"/>
      <c r="I23" s="1771">
        <v>0.39029999999999998</v>
      </c>
      <c r="J23" s="2020">
        <v>0.433</v>
      </c>
    </row>
    <row r="24" spans="1:10" ht="15" customHeight="1">
      <c r="A24" s="2177"/>
      <c r="B24" s="2179"/>
      <c r="C24" s="2025" t="s">
        <v>15</v>
      </c>
      <c r="D24" s="1383"/>
      <c r="E24" s="1381"/>
      <c r="F24" s="1383"/>
      <c r="G24" s="1381"/>
      <c r="H24" s="1381"/>
      <c r="I24" s="1771">
        <v>0.3407</v>
      </c>
      <c r="J24" s="2020">
        <v>0.44</v>
      </c>
    </row>
    <row r="25" spans="1:10" ht="15" customHeight="1">
      <c r="A25" s="2177"/>
      <c r="B25" s="2179"/>
      <c r="C25" s="2026" t="s">
        <v>16</v>
      </c>
      <c r="D25" s="1384"/>
      <c r="E25" s="1380"/>
      <c r="F25" s="1384"/>
      <c r="G25" s="1380"/>
      <c r="H25" s="1380"/>
      <c r="I25" s="1771">
        <v>8.4900000000000003E-2</v>
      </c>
      <c r="J25" s="2020">
        <v>2.9000000000000001E-2</v>
      </c>
    </row>
    <row r="26" spans="1:10" ht="15" customHeight="1">
      <c r="A26" s="2177"/>
      <c r="B26" s="2179"/>
      <c r="C26" s="2027" t="s">
        <v>17</v>
      </c>
      <c r="D26" s="1384"/>
      <c r="E26" s="1380"/>
      <c r="F26" s="1384"/>
      <c r="G26" s="1380"/>
      <c r="H26" s="1380"/>
      <c r="I26" s="1771">
        <v>0.18410000000000001</v>
      </c>
      <c r="J26" s="2020">
        <v>9.8000000000000004E-2</v>
      </c>
    </row>
    <row r="27" spans="1:10" ht="15" customHeight="1">
      <c r="A27" s="2177"/>
      <c r="B27" s="2179"/>
      <c r="C27" s="2026" t="s">
        <v>21</v>
      </c>
      <c r="D27" s="1053">
        <v>0</v>
      </c>
      <c r="E27" s="482">
        <v>0</v>
      </c>
      <c r="F27" s="2158">
        <v>0</v>
      </c>
      <c r="G27" s="2158">
        <v>0</v>
      </c>
      <c r="H27" s="1053">
        <v>0</v>
      </c>
      <c r="I27" s="1771">
        <v>0.73109999999999997</v>
      </c>
      <c r="J27" s="2020">
        <v>0.873</v>
      </c>
    </row>
    <row r="28" spans="1:10" ht="15" customHeight="1" thickBot="1">
      <c r="A28" s="2177"/>
      <c r="B28" s="2180"/>
      <c r="C28" s="2028" t="s">
        <v>22</v>
      </c>
      <c r="D28" s="2023">
        <v>0</v>
      </c>
      <c r="E28" s="1081">
        <v>0</v>
      </c>
      <c r="F28" s="2159">
        <v>0</v>
      </c>
      <c r="G28" s="2159">
        <v>0</v>
      </c>
      <c r="H28" s="1053">
        <v>0</v>
      </c>
      <c r="I28" s="1772">
        <v>0.26889999999999997</v>
      </c>
      <c r="J28" s="2021">
        <v>0.127</v>
      </c>
    </row>
    <row r="29" spans="1:10" ht="15" customHeight="1">
      <c r="A29" s="2177"/>
      <c r="B29" s="2171" t="s">
        <v>25</v>
      </c>
      <c r="C29" s="2024" t="s">
        <v>14</v>
      </c>
      <c r="D29" s="1382"/>
      <c r="E29" s="1085"/>
      <c r="F29" s="1382"/>
      <c r="G29" s="1085"/>
      <c r="H29" s="1085"/>
      <c r="I29" s="1771">
        <v>0.81820000000000004</v>
      </c>
      <c r="J29" s="2020">
        <v>0.66700000000000004</v>
      </c>
    </row>
    <row r="30" spans="1:10" ht="15" customHeight="1">
      <c r="A30" s="2177"/>
      <c r="B30" s="2172"/>
      <c r="C30" s="2025" t="s">
        <v>15</v>
      </c>
      <c r="D30" s="1383"/>
      <c r="E30" s="1381"/>
      <c r="F30" s="1383"/>
      <c r="G30" s="1381"/>
      <c r="H30" s="1381"/>
      <c r="I30" s="1771">
        <v>0.18179999999999999</v>
      </c>
      <c r="J30" s="2020">
        <v>0.33300000000000002</v>
      </c>
    </row>
    <row r="31" spans="1:10" ht="15" customHeight="1">
      <c r="A31" s="2177"/>
      <c r="B31" s="2172"/>
      <c r="C31" s="2026" t="s">
        <v>16</v>
      </c>
      <c r="D31" s="1384"/>
      <c r="E31" s="1380"/>
      <c r="F31" s="1384"/>
      <c r="G31" s="1380"/>
      <c r="H31" s="1380"/>
      <c r="I31" s="1771">
        <v>0</v>
      </c>
      <c r="J31" s="2020">
        <v>0</v>
      </c>
    </row>
    <row r="32" spans="1:10" ht="15" customHeight="1">
      <c r="A32" s="2177"/>
      <c r="B32" s="2172"/>
      <c r="C32" s="2027" t="s">
        <v>17</v>
      </c>
      <c r="D32" s="1384"/>
      <c r="E32" s="1380"/>
      <c r="F32" s="1384"/>
      <c r="G32" s="1380"/>
      <c r="H32" s="1380"/>
      <c r="I32" s="1771">
        <v>0</v>
      </c>
      <c r="J32" s="2020">
        <v>0</v>
      </c>
    </row>
    <row r="33" spans="1:10" ht="15" customHeight="1">
      <c r="A33" s="2177"/>
      <c r="B33" s="2172"/>
      <c r="C33" s="2026" t="s">
        <v>21</v>
      </c>
      <c r="D33" s="2022">
        <v>0.89999999999999991</v>
      </c>
      <c r="E33" s="1080">
        <v>1</v>
      </c>
      <c r="F33" s="1080">
        <v>1</v>
      </c>
      <c r="G33" s="1080">
        <v>1</v>
      </c>
      <c r="H33" s="1080">
        <v>1</v>
      </c>
      <c r="I33" s="1771">
        <v>1</v>
      </c>
      <c r="J33" s="2020">
        <v>1</v>
      </c>
    </row>
    <row r="34" spans="1:10" ht="15" customHeight="1" thickBot="1">
      <c r="A34" s="2177"/>
      <c r="B34" s="2173"/>
      <c r="C34" s="2028" t="s">
        <v>22</v>
      </c>
      <c r="D34" s="2023">
        <v>0.1</v>
      </c>
      <c r="E34" s="1081">
        <v>0</v>
      </c>
      <c r="F34" s="1081">
        <v>0</v>
      </c>
      <c r="G34" s="1081">
        <v>0</v>
      </c>
      <c r="H34" s="1081">
        <v>0</v>
      </c>
      <c r="I34" s="1772">
        <v>0</v>
      </c>
      <c r="J34" s="2021">
        <v>0</v>
      </c>
    </row>
    <row r="35" spans="1:10" ht="15" customHeight="1">
      <c r="A35" s="2177"/>
      <c r="B35" s="2171" t="s">
        <v>26</v>
      </c>
      <c r="C35" s="2029" t="s">
        <v>14</v>
      </c>
      <c r="D35" s="1382"/>
      <c r="E35" s="1085"/>
      <c r="F35" s="1382"/>
      <c r="G35" s="1085"/>
      <c r="H35" s="1085"/>
      <c r="I35" s="1771">
        <v>0.48</v>
      </c>
      <c r="J35" s="2020">
        <v>0.36399999999999999</v>
      </c>
    </row>
    <row r="36" spans="1:10" ht="15" customHeight="1">
      <c r="A36" s="2177"/>
      <c r="B36" s="2172"/>
      <c r="C36" s="2025" t="s">
        <v>15</v>
      </c>
      <c r="D36" s="1383"/>
      <c r="E36" s="1381"/>
      <c r="F36" s="1383"/>
      <c r="G36" s="1381"/>
      <c r="H36" s="1381"/>
      <c r="I36" s="1771">
        <v>0.52</v>
      </c>
      <c r="J36" s="2020">
        <v>0.63600000000000001</v>
      </c>
    </row>
    <row r="37" spans="1:10" ht="15" customHeight="1">
      <c r="A37" s="2177"/>
      <c r="B37" s="2172"/>
      <c r="C37" s="2026" t="s">
        <v>16</v>
      </c>
      <c r="D37" s="1384"/>
      <c r="E37" s="1380"/>
      <c r="F37" s="1384"/>
      <c r="G37" s="1380"/>
      <c r="H37" s="1380"/>
      <c r="I37" s="1771">
        <v>0</v>
      </c>
      <c r="J37" s="2020">
        <v>0</v>
      </c>
    </row>
    <row r="38" spans="1:10" ht="15" customHeight="1">
      <c r="A38" s="2177"/>
      <c r="B38" s="2172"/>
      <c r="C38" s="2027" t="s">
        <v>17</v>
      </c>
      <c r="D38" s="1384"/>
      <c r="E38" s="1380"/>
      <c r="F38" s="1384"/>
      <c r="G38" s="1380"/>
      <c r="H38" s="1380"/>
      <c r="I38" s="1771">
        <v>0</v>
      </c>
      <c r="J38" s="2020">
        <v>0</v>
      </c>
    </row>
    <row r="39" spans="1:10" ht="15" customHeight="1">
      <c r="A39" s="2177"/>
      <c r="B39" s="2172"/>
      <c r="C39" s="2029" t="s">
        <v>21</v>
      </c>
      <c r="D39" s="2022">
        <v>1</v>
      </c>
      <c r="E39" s="1080">
        <v>1</v>
      </c>
      <c r="F39" s="1080">
        <v>1</v>
      </c>
      <c r="G39" s="1080">
        <v>1</v>
      </c>
      <c r="H39" s="1080">
        <v>1</v>
      </c>
      <c r="I39" s="1771">
        <v>1</v>
      </c>
      <c r="J39" s="2020">
        <v>0.36399999999999999</v>
      </c>
    </row>
    <row r="40" spans="1:10" ht="15" customHeight="1" thickBot="1">
      <c r="A40" s="2177"/>
      <c r="B40" s="2173"/>
      <c r="C40" s="2028" t="s">
        <v>22</v>
      </c>
      <c r="D40" s="2023">
        <v>0</v>
      </c>
      <c r="E40" s="1081">
        <v>0</v>
      </c>
      <c r="F40" s="1081">
        <v>0</v>
      </c>
      <c r="G40" s="1081">
        <v>0</v>
      </c>
      <c r="H40" s="1081">
        <v>0</v>
      </c>
      <c r="I40" s="1772">
        <v>0</v>
      </c>
      <c r="J40" s="2021">
        <v>0.63600000000000001</v>
      </c>
    </row>
    <row r="41" spans="1:10" ht="15" customHeight="1">
      <c r="A41" s="2177"/>
      <c r="B41" s="2171" t="s">
        <v>27</v>
      </c>
      <c r="C41" s="2029" t="s">
        <v>14</v>
      </c>
      <c r="D41" s="1382"/>
      <c r="E41" s="1085"/>
      <c r="F41" s="1382"/>
      <c r="G41" s="1085"/>
      <c r="H41" s="1085"/>
      <c r="I41" s="1771" t="s">
        <v>28</v>
      </c>
      <c r="J41" s="2020" t="s">
        <v>28</v>
      </c>
    </row>
    <row r="42" spans="1:10" ht="15" customHeight="1">
      <c r="A42" s="2177"/>
      <c r="B42" s="2172"/>
      <c r="C42" s="2025" t="s">
        <v>15</v>
      </c>
      <c r="D42" s="1383"/>
      <c r="E42" s="1381"/>
      <c r="F42" s="1383"/>
      <c r="G42" s="1381"/>
      <c r="H42" s="1381"/>
      <c r="I42" s="1771" t="s">
        <v>28</v>
      </c>
      <c r="J42" s="2020" t="s">
        <v>28</v>
      </c>
    </row>
    <row r="43" spans="1:10" ht="15" customHeight="1">
      <c r="A43" s="2177"/>
      <c r="B43" s="2172"/>
      <c r="C43" s="2026" t="s">
        <v>16</v>
      </c>
      <c r="D43" s="1384"/>
      <c r="E43" s="1380"/>
      <c r="F43" s="1384"/>
      <c r="G43" s="1380"/>
      <c r="H43" s="1380"/>
      <c r="I43" s="1771" t="s">
        <v>28</v>
      </c>
      <c r="J43" s="2020" t="s">
        <v>28</v>
      </c>
    </row>
    <row r="44" spans="1:10" ht="15" customHeight="1">
      <c r="A44" s="2177"/>
      <c r="B44" s="2172"/>
      <c r="C44" s="2027" t="s">
        <v>17</v>
      </c>
      <c r="D44" s="1384"/>
      <c r="E44" s="1380"/>
      <c r="F44" s="1384"/>
      <c r="G44" s="1380"/>
      <c r="H44" s="1380"/>
      <c r="I44" s="1771" t="s">
        <v>28</v>
      </c>
      <c r="J44" s="2020" t="s">
        <v>28</v>
      </c>
    </row>
    <row r="45" spans="1:10" ht="15" customHeight="1">
      <c r="A45" s="2177"/>
      <c r="B45" s="2172"/>
      <c r="C45" s="999" t="s">
        <v>21</v>
      </c>
      <c r="D45" s="1080">
        <v>0</v>
      </c>
      <c r="E45" s="1080">
        <v>0</v>
      </c>
      <c r="F45" s="1080">
        <v>0</v>
      </c>
      <c r="G45" s="1080">
        <v>0</v>
      </c>
      <c r="H45" s="1080">
        <v>0</v>
      </c>
      <c r="I45" s="1771" t="s">
        <v>28</v>
      </c>
      <c r="J45" s="2020" t="s">
        <v>28</v>
      </c>
    </row>
    <row r="46" spans="1:10" ht="15" customHeight="1" thickBot="1">
      <c r="A46" s="2177"/>
      <c r="B46" s="2173"/>
      <c r="C46" s="1000" t="s">
        <v>22</v>
      </c>
      <c r="D46" s="1081">
        <v>0</v>
      </c>
      <c r="E46" s="1081">
        <v>0</v>
      </c>
      <c r="F46" s="1081">
        <v>0</v>
      </c>
      <c r="G46" s="1081">
        <v>0</v>
      </c>
      <c r="H46" s="1081">
        <v>0</v>
      </c>
      <c r="I46" s="1772" t="s">
        <v>28</v>
      </c>
      <c r="J46" s="2021" t="s">
        <v>28</v>
      </c>
    </row>
    <row r="47" spans="1:10" ht="15" customHeight="1">
      <c r="A47" s="2177"/>
      <c r="B47" s="2171" t="s">
        <v>29</v>
      </c>
      <c r="C47" s="2024" t="s">
        <v>14</v>
      </c>
      <c r="D47" s="1382"/>
      <c r="E47" s="1085"/>
      <c r="F47" s="1382"/>
      <c r="G47" s="1085"/>
      <c r="H47" s="1085"/>
      <c r="I47" s="1771">
        <v>0.36899999999999999</v>
      </c>
      <c r="J47" s="2020">
        <v>0.29799999999999999</v>
      </c>
    </row>
    <row r="48" spans="1:10" ht="15" customHeight="1">
      <c r="A48" s="2177"/>
      <c r="B48" s="2172"/>
      <c r="C48" s="2025" t="s">
        <v>15</v>
      </c>
      <c r="D48" s="1383"/>
      <c r="E48" s="1381"/>
      <c r="F48" s="1383"/>
      <c r="G48" s="1381"/>
      <c r="H48" s="1381"/>
      <c r="I48" s="1771">
        <v>0.26190000000000002</v>
      </c>
      <c r="J48" s="2020">
        <v>0.33300000000000002</v>
      </c>
    </row>
    <row r="49" spans="1:10" ht="15" customHeight="1">
      <c r="A49" s="2177"/>
      <c r="B49" s="2172"/>
      <c r="C49" s="2026" t="s">
        <v>16</v>
      </c>
      <c r="D49" s="1384"/>
      <c r="E49" s="1380"/>
      <c r="F49" s="1384"/>
      <c r="G49" s="1380"/>
      <c r="H49" s="1380"/>
      <c r="I49" s="1771">
        <v>0.15479999999999999</v>
      </c>
      <c r="J49" s="2020">
        <v>8.7999999999999995E-2</v>
      </c>
    </row>
    <row r="50" spans="1:10" ht="15" customHeight="1">
      <c r="A50" s="2177"/>
      <c r="B50" s="2172"/>
      <c r="C50" s="2027" t="s">
        <v>17</v>
      </c>
      <c r="D50" s="1383"/>
      <c r="E50" s="1381"/>
      <c r="F50" s="1384"/>
      <c r="G50" s="1380"/>
      <c r="H50" s="1380"/>
      <c r="I50" s="1771">
        <v>0.21429999999999999</v>
      </c>
      <c r="J50" s="2020">
        <v>0.28100000000000003</v>
      </c>
    </row>
    <row r="51" spans="1:10" ht="15" customHeight="1">
      <c r="A51" s="2177"/>
      <c r="B51" s="2172"/>
      <c r="C51" s="2029" t="s">
        <v>21</v>
      </c>
      <c r="D51" s="1384"/>
      <c r="E51" s="1380"/>
      <c r="F51" s="1080" t="s">
        <v>30</v>
      </c>
      <c r="G51" s="1080" t="s">
        <v>30</v>
      </c>
      <c r="H51" s="1080">
        <v>0.58330000000000004</v>
      </c>
      <c r="I51" s="1771">
        <v>0.63100000000000001</v>
      </c>
      <c r="J51" s="2020">
        <v>0.63200000000000001</v>
      </c>
    </row>
    <row r="52" spans="1:10" ht="15" customHeight="1" thickBot="1">
      <c r="A52" s="2177"/>
      <c r="B52" s="2173"/>
      <c r="C52" s="2028" t="s">
        <v>22</v>
      </c>
      <c r="D52" s="2030"/>
      <c r="E52" s="1086"/>
      <c r="F52" s="1081" t="s">
        <v>30</v>
      </c>
      <c r="G52" s="1081" t="s">
        <v>30</v>
      </c>
      <c r="H52" s="1081">
        <v>0.41670000000000001</v>
      </c>
      <c r="I52" s="1772">
        <v>0.36899999999999999</v>
      </c>
      <c r="J52" s="2021">
        <v>0.36799999999999999</v>
      </c>
    </row>
    <row r="53" spans="1:10" ht="15" customHeight="1">
      <c r="A53" s="2177"/>
      <c r="B53" s="2174" t="s">
        <v>31</v>
      </c>
      <c r="C53" s="2029" t="s">
        <v>14</v>
      </c>
      <c r="D53" s="1382"/>
      <c r="E53" s="1085"/>
      <c r="F53" s="1382"/>
      <c r="G53" s="1085"/>
      <c r="H53" s="1085"/>
      <c r="I53" s="1771">
        <v>0.44190000000000002</v>
      </c>
      <c r="J53" s="2020">
        <v>0.68799999999999994</v>
      </c>
    </row>
    <row r="54" spans="1:10" ht="15" customHeight="1">
      <c r="A54" s="2177"/>
      <c r="B54" s="2175"/>
      <c r="C54" s="2025" t="s">
        <v>15</v>
      </c>
      <c r="D54" s="1383"/>
      <c r="E54" s="1381"/>
      <c r="F54" s="1383"/>
      <c r="G54" s="1381"/>
      <c r="H54" s="1381"/>
      <c r="I54" s="1771">
        <v>0.53159999999999996</v>
      </c>
      <c r="J54" s="2020">
        <v>0.25</v>
      </c>
    </row>
    <row r="55" spans="1:10" ht="15" customHeight="1">
      <c r="A55" s="2177"/>
      <c r="B55" s="2175"/>
      <c r="C55" s="2026" t="s">
        <v>16</v>
      </c>
      <c r="D55" s="1384"/>
      <c r="E55" s="1380"/>
      <c r="F55" s="1384"/>
      <c r="G55" s="1380"/>
      <c r="H55" s="1380"/>
      <c r="I55" s="1771">
        <v>1.3299999999999999E-2</v>
      </c>
      <c r="J55" s="2020">
        <v>6.2E-2</v>
      </c>
    </row>
    <row r="56" spans="1:10" ht="15" customHeight="1">
      <c r="A56" s="2177"/>
      <c r="B56" s="2175"/>
      <c r="C56" s="2027" t="s">
        <v>17</v>
      </c>
      <c r="D56" s="1384"/>
      <c r="E56" s="1380"/>
      <c r="F56" s="1384"/>
      <c r="G56" s="1380"/>
      <c r="H56" s="1380"/>
      <c r="I56" s="1771">
        <v>1.3299999999999999E-2</v>
      </c>
      <c r="J56" s="2020">
        <v>0</v>
      </c>
    </row>
    <row r="57" spans="1:10" ht="15" customHeight="1">
      <c r="A57" s="2177"/>
      <c r="B57" s="2175"/>
      <c r="C57" s="2026" t="s">
        <v>21</v>
      </c>
      <c r="D57" s="2022">
        <v>1</v>
      </c>
      <c r="E57" s="1080">
        <v>0</v>
      </c>
      <c r="F57" s="1080">
        <v>0.96950000000000003</v>
      </c>
      <c r="G57" s="1080">
        <v>0.875</v>
      </c>
      <c r="H57" s="1080">
        <v>0.83330000000000004</v>
      </c>
      <c r="I57" s="1771">
        <v>0.97340000000000004</v>
      </c>
      <c r="J57" s="2020">
        <v>0.93799999999999994</v>
      </c>
    </row>
    <row r="58" spans="1:10" ht="15" customHeight="1" thickBot="1">
      <c r="A58" s="2177"/>
      <c r="B58" s="2176"/>
      <c r="C58" s="2028" t="s">
        <v>22</v>
      </c>
      <c r="D58" s="2023">
        <v>0</v>
      </c>
      <c r="E58" s="1081">
        <v>0</v>
      </c>
      <c r="F58" s="1081">
        <v>3.0499999999999999E-2</v>
      </c>
      <c r="G58" s="1081">
        <v>0.125</v>
      </c>
      <c r="H58" s="1081">
        <v>0.16669999999999999</v>
      </c>
      <c r="I58" s="1772">
        <v>2.6599999999999999E-2</v>
      </c>
      <c r="J58" s="2021">
        <v>6.2E-2</v>
      </c>
    </row>
    <row r="59" spans="1:10" ht="15" customHeight="1">
      <c r="A59" s="2177"/>
      <c r="B59" s="2174" t="s">
        <v>32</v>
      </c>
      <c r="C59" s="2029" t="s">
        <v>14</v>
      </c>
      <c r="D59" s="1382"/>
      <c r="E59" s="1085"/>
      <c r="F59" s="1382"/>
      <c r="G59" s="1085"/>
      <c r="H59" s="1085"/>
      <c r="I59" s="1771">
        <v>0.46729999999999999</v>
      </c>
      <c r="J59" s="2020">
        <v>0.49199999999999999</v>
      </c>
    </row>
    <row r="60" spans="1:10" ht="15" customHeight="1">
      <c r="A60" s="2177"/>
      <c r="B60" s="2175"/>
      <c r="C60" s="2025" t="s">
        <v>15</v>
      </c>
      <c r="D60" s="1383"/>
      <c r="E60" s="1381"/>
      <c r="F60" s="1383"/>
      <c r="G60" s="1381"/>
      <c r="H60" s="1381"/>
      <c r="I60" s="1771">
        <v>0.2445</v>
      </c>
      <c r="J60" s="2020">
        <v>0.249</v>
      </c>
    </row>
    <row r="61" spans="1:10" ht="15" customHeight="1">
      <c r="A61" s="2177"/>
      <c r="B61" s="2175"/>
      <c r="C61" s="2026" t="s">
        <v>16</v>
      </c>
      <c r="D61" s="1384"/>
      <c r="E61" s="1380"/>
      <c r="F61" s="1384"/>
      <c r="G61" s="1380"/>
      <c r="H61" s="1380"/>
      <c r="I61" s="1771">
        <v>0.15390000000000001</v>
      </c>
      <c r="J61" s="2020">
        <v>0.13200000000000001</v>
      </c>
    </row>
    <row r="62" spans="1:10" ht="15" customHeight="1">
      <c r="A62" s="2177"/>
      <c r="B62" s="2175"/>
      <c r="C62" s="1001" t="s">
        <v>17</v>
      </c>
      <c r="D62" s="1380"/>
      <c r="E62" s="1380"/>
      <c r="F62" s="1384"/>
      <c r="G62" s="1380"/>
      <c r="H62" s="1380"/>
      <c r="I62" s="1771">
        <v>0.1343</v>
      </c>
      <c r="J62" s="2020">
        <v>0.127</v>
      </c>
    </row>
    <row r="63" spans="1:10" ht="15" customHeight="1">
      <c r="A63" s="2177"/>
      <c r="B63" s="2175"/>
      <c r="C63" s="1001" t="s">
        <v>21</v>
      </c>
      <c r="D63" s="1083">
        <v>0.64897552646556633</v>
      </c>
      <c r="E63" s="1083">
        <v>0.67929918110836029</v>
      </c>
      <c r="F63" s="1083">
        <v>0.72499999999999998</v>
      </c>
      <c r="G63" s="1083">
        <v>0.5847</v>
      </c>
      <c r="H63" s="1083">
        <v>0.68169999999999997</v>
      </c>
      <c r="I63" s="1771">
        <v>0.71179999999999999</v>
      </c>
      <c r="J63" s="2020">
        <v>0.73799999999999999</v>
      </c>
    </row>
    <row r="64" spans="1:10" ht="15" customHeight="1" thickBot="1">
      <c r="A64" s="2177"/>
      <c r="B64" s="2176"/>
      <c r="C64" s="1000" t="s">
        <v>22</v>
      </c>
      <c r="D64" s="1084">
        <v>0.35102447353443372</v>
      </c>
      <c r="E64" s="1084">
        <v>0.32070081889163971</v>
      </c>
      <c r="F64" s="1084">
        <v>0.27500000000000002</v>
      </c>
      <c r="G64" s="1084">
        <v>0.4153</v>
      </c>
      <c r="H64" s="1501">
        <v>0.31830000000000003</v>
      </c>
      <c r="I64" s="1772">
        <v>0.28820000000000001</v>
      </c>
      <c r="J64" s="2021">
        <v>0.26200000000000001</v>
      </c>
    </row>
    <row r="65" spans="1:9">
      <c r="A65" s="47"/>
      <c r="B65" s="7"/>
      <c r="C65" s="7"/>
      <c r="D65" s="7"/>
      <c r="E65" s="7"/>
      <c r="F65" s="163"/>
      <c r="G65" s="7"/>
      <c r="H65" s="7"/>
      <c r="I65" s="1500"/>
    </row>
    <row r="66" spans="1:9">
      <c r="I66" s="1500"/>
    </row>
    <row r="67" spans="1:9">
      <c r="I67" s="1500"/>
    </row>
    <row r="68" spans="1:9">
      <c r="I68" s="1500"/>
    </row>
    <row r="69" spans="1:9">
      <c r="I69" s="1500"/>
    </row>
  </sheetData>
  <mergeCells count="11">
    <mergeCell ref="B47:B52"/>
    <mergeCell ref="B53:B58"/>
    <mergeCell ref="B59:B64"/>
    <mergeCell ref="A9:A64"/>
    <mergeCell ref="B5:B10"/>
    <mergeCell ref="B11:B16"/>
    <mergeCell ref="B17:B22"/>
    <mergeCell ref="B29:B34"/>
    <mergeCell ref="B35:B40"/>
    <mergeCell ref="B41:B46"/>
    <mergeCell ref="B23:B28"/>
  </mergeCells>
  <pageMargins left="0.25" right="0.25" top="0.75" bottom="0.75" header="0.3" footer="0.3"/>
  <pageSetup paperSize="8" orientation="landscape" r:id="rId1"/>
  <headerFooter>
    <oddFooter>&amp;C_x000D_&amp;1#&amp;"Calibri"&amp;10&amp;K000000 C2 -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EEB6E-D5E2-485D-84BB-B65F5E14A64E}">
  <sheetPr codeName="Sheet9">
    <tabColor theme="0"/>
  </sheetPr>
  <dimension ref="A1:J9"/>
  <sheetViews>
    <sheetView showGridLines="0" workbookViewId="0"/>
  </sheetViews>
  <sheetFormatPr defaultColWidth="9" defaultRowHeight="13.9"/>
  <cols>
    <col min="1" max="1" width="3.85546875" style="7" customWidth="1"/>
    <col min="2" max="2" width="39" style="7" bestFit="1" customWidth="1"/>
    <col min="3" max="3" width="9" style="7"/>
    <col min="4" max="10" width="13.140625" style="7" customWidth="1"/>
    <col min="11" max="16384" width="9" style="7"/>
  </cols>
  <sheetData>
    <row r="1" spans="1:10" ht="17.45">
      <c r="A1" s="9" t="s">
        <v>33</v>
      </c>
    </row>
    <row r="2" spans="1:10" ht="17.45">
      <c r="A2" s="9" t="s">
        <v>34</v>
      </c>
    </row>
    <row r="3" spans="1:10">
      <c r="C3" s="834"/>
      <c r="D3" s="835"/>
      <c r="E3" s="835"/>
      <c r="F3" s="835"/>
    </row>
    <row r="4" spans="1:10">
      <c r="A4" s="838"/>
      <c r="B4" s="2183"/>
      <c r="C4" s="2184"/>
      <c r="D4" s="1088" t="s">
        <v>6</v>
      </c>
      <c r="E4" s="1088" t="s">
        <v>7</v>
      </c>
      <c r="F4" s="1088" t="s">
        <v>8</v>
      </c>
      <c r="G4" s="1087" t="s">
        <v>9</v>
      </c>
      <c r="H4" s="1087" t="s">
        <v>10</v>
      </c>
      <c r="I4" s="1087" t="s">
        <v>11</v>
      </c>
      <c r="J4" s="1769" t="s">
        <v>12</v>
      </c>
    </row>
    <row r="5" spans="1:10" ht="66.75" customHeight="1">
      <c r="A5" s="1003"/>
      <c r="B5" s="2181" t="s">
        <v>35</v>
      </c>
      <c r="C5" s="2181"/>
      <c r="D5" s="573" t="s">
        <v>36</v>
      </c>
      <c r="E5" s="573" t="s">
        <v>37</v>
      </c>
      <c r="F5" s="573" t="s">
        <v>36</v>
      </c>
      <c r="G5" s="573" t="s">
        <v>36</v>
      </c>
      <c r="H5" s="836" t="s">
        <v>38</v>
      </c>
      <c r="I5" s="1773" t="s">
        <v>39</v>
      </c>
      <c r="J5" s="1931" t="s">
        <v>40</v>
      </c>
    </row>
    <row r="6" spans="1:10">
      <c r="A6" s="841"/>
      <c r="B6" s="178"/>
      <c r="C6" s="178"/>
      <c r="D6" s="20"/>
      <c r="E6" s="20"/>
      <c r="F6" s="20"/>
    </row>
    <row r="7" spans="1:10" ht="82.5" customHeight="1">
      <c r="A7" s="1004"/>
      <c r="B7" s="2181" t="s">
        <v>41</v>
      </c>
      <c r="C7" s="2182"/>
      <c r="D7" s="572" t="s">
        <v>42</v>
      </c>
      <c r="E7" s="572" t="s">
        <v>42</v>
      </c>
      <c r="F7" s="572" t="s">
        <v>42</v>
      </c>
      <c r="G7" s="572" t="s">
        <v>42</v>
      </c>
      <c r="H7" s="837" t="s">
        <v>42</v>
      </c>
      <c r="I7" s="1774" t="s">
        <v>42</v>
      </c>
      <c r="J7" s="1932" t="s">
        <v>42</v>
      </c>
    </row>
    <row r="8" spans="1:10" ht="49.5" customHeight="1">
      <c r="A8" s="1004"/>
      <c r="B8" s="2181" t="s">
        <v>43</v>
      </c>
      <c r="C8" s="2182"/>
      <c r="D8" s="572" t="s">
        <v>42</v>
      </c>
      <c r="E8" s="572" t="s">
        <v>42</v>
      </c>
      <c r="F8" s="572" t="s">
        <v>42</v>
      </c>
      <c r="G8" s="572" t="s">
        <v>42</v>
      </c>
      <c r="H8" s="837" t="s">
        <v>42</v>
      </c>
      <c r="I8" s="1774" t="s">
        <v>42</v>
      </c>
      <c r="J8" s="1932" t="s">
        <v>42</v>
      </c>
    </row>
    <row r="9" spans="1:10">
      <c r="B9" s="89" t="s">
        <v>44</v>
      </c>
    </row>
  </sheetData>
  <mergeCells count="4">
    <mergeCell ref="B5:C5"/>
    <mergeCell ref="B7:C7"/>
    <mergeCell ref="B4:C4"/>
    <mergeCell ref="B8:C8"/>
  </mergeCells>
  <pageMargins left="0.7" right="0.7" top="0.75" bottom="0.75" header="0.3" footer="0.3"/>
  <headerFooter>
    <oddFooter>&amp;C_x000D_&amp;1#&amp;"Calibri"&amp;10&amp;K000000 C2 -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B4292-CC48-4C00-BB72-1EF9D0353B81}">
  <sheetPr codeName="Sheet7">
    <tabColor theme="0"/>
  </sheetPr>
  <dimension ref="A1:L8"/>
  <sheetViews>
    <sheetView showGridLines="0" workbookViewId="0"/>
  </sheetViews>
  <sheetFormatPr defaultRowHeight="14.45"/>
  <cols>
    <col min="1" max="1" width="4.42578125" customWidth="1"/>
    <col min="2" max="2" width="59" customWidth="1"/>
    <col min="3" max="9" width="9.85546875" customWidth="1"/>
  </cols>
  <sheetData>
    <row r="1" spans="1:12" ht="17.45">
      <c r="A1" s="11" t="s">
        <v>45</v>
      </c>
      <c r="C1" s="3" t="s">
        <v>46</v>
      </c>
      <c r="D1" s="3" t="s">
        <v>47</v>
      </c>
      <c r="E1" s="3"/>
      <c r="F1" s="3"/>
      <c r="G1" s="3"/>
      <c r="H1" s="3"/>
      <c r="I1" s="3"/>
      <c r="J1" s="4" t="s">
        <v>47</v>
      </c>
      <c r="K1" s="1"/>
    </row>
    <row r="2" spans="1:12" ht="17.45">
      <c r="A2" s="46" t="s">
        <v>48</v>
      </c>
      <c r="C2" s="3"/>
      <c r="D2" s="3"/>
      <c r="E2" s="3"/>
      <c r="F2" s="3"/>
      <c r="G2" s="3"/>
      <c r="H2" s="3"/>
      <c r="I2" s="3"/>
      <c r="J2" s="4"/>
      <c r="K2" s="1"/>
    </row>
    <row r="3" spans="1:12" ht="17.45">
      <c r="A3" s="46"/>
      <c r="C3" s="3"/>
      <c r="D3" s="3"/>
      <c r="E3" s="3"/>
      <c r="F3" s="3"/>
      <c r="G3" s="3"/>
      <c r="H3" s="3"/>
      <c r="I3" s="3"/>
      <c r="J3" s="4"/>
      <c r="K3" s="1"/>
    </row>
    <row r="4" spans="1:12">
      <c r="A4" s="839"/>
      <c r="B4" s="840"/>
      <c r="C4" s="944" t="s">
        <v>49</v>
      </c>
      <c r="D4" s="944" t="s">
        <v>6</v>
      </c>
      <c r="E4" s="944" t="s">
        <v>7</v>
      </c>
      <c r="F4" s="944" t="s">
        <v>8</v>
      </c>
      <c r="G4" s="944" t="s">
        <v>9</v>
      </c>
      <c r="H4" s="944" t="s">
        <v>10</v>
      </c>
      <c r="I4" s="944" t="s">
        <v>11</v>
      </c>
      <c r="J4" s="1776" t="s">
        <v>12</v>
      </c>
      <c r="K4" s="1"/>
    </row>
    <row r="5" spans="1:12" ht="21.75" customHeight="1">
      <c r="A5" s="2185"/>
      <c r="B5" s="2007" t="s">
        <v>50</v>
      </c>
      <c r="C5" s="43">
        <v>6375</v>
      </c>
      <c r="D5" s="43">
        <v>6344</v>
      </c>
      <c r="E5" s="43">
        <v>4719</v>
      </c>
      <c r="F5" s="43">
        <v>4559</v>
      </c>
      <c r="G5" s="43">
        <v>6429</v>
      </c>
      <c r="H5" s="385">
        <v>7591</v>
      </c>
      <c r="I5" s="1775">
        <v>7497</v>
      </c>
      <c r="J5" s="385">
        <v>7140</v>
      </c>
      <c r="K5" s="154"/>
      <c r="L5" s="154"/>
    </row>
    <row r="6" spans="1:12" ht="21.75" customHeight="1">
      <c r="A6" s="2185"/>
      <c r="B6" s="2008" t="s">
        <v>51</v>
      </c>
      <c r="C6" s="482">
        <v>0.911625911625912</v>
      </c>
      <c r="D6" s="482">
        <v>0.90267501422879914</v>
      </c>
      <c r="E6" s="482">
        <v>0.89870000000000005</v>
      </c>
      <c r="F6" s="482">
        <v>0.90400000000000003</v>
      </c>
      <c r="G6" s="482">
        <v>0.91720000000000002</v>
      </c>
      <c r="H6" s="483">
        <v>0.86750000000000005</v>
      </c>
      <c r="I6" s="1777">
        <v>0.86099999999999999</v>
      </c>
      <c r="J6" s="483">
        <v>0.88200000000000001</v>
      </c>
      <c r="K6" s="154"/>
      <c r="L6" s="154"/>
    </row>
    <row r="7" spans="1:12">
      <c r="B7" s="1558" t="s">
        <v>52</v>
      </c>
    </row>
    <row r="8" spans="1:12" ht="22.5" customHeight="1"/>
  </sheetData>
  <mergeCells count="1">
    <mergeCell ref="A5:A6"/>
  </mergeCells>
  <pageMargins left="0.25" right="0.25" top="0.75" bottom="0.75" header="0.3" footer="0.3"/>
  <pageSetup paperSize="8" orientation="landscape" r:id="rId1"/>
  <headerFooter>
    <oddFooter>&amp;C_x000D_&amp;1#&amp;"Calibri"&amp;10&amp;K000000 C2 -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A26FE-7BA4-4CE0-A3BF-BBBBE4C2ABCA}">
  <sheetPr codeName="Sheet12"/>
  <dimension ref="A1:AY42"/>
  <sheetViews>
    <sheetView showGridLines="0" workbookViewId="0">
      <pane xSplit="2" topLeftCell="AP1" activePane="topRight" state="frozen"/>
      <selection pane="topRight"/>
    </sheetView>
  </sheetViews>
  <sheetFormatPr defaultColWidth="8.85546875" defaultRowHeight="13.9"/>
  <cols>
    <col min="1" max="1" width="7.140625" style="25" customWidth="1"/>
    <col min="2" max="2" width="29" style="38" customWidth="1"/>
    <col min="3" max="44" width="11.5703125" style="25" customWidth="1"/>
    <col min="45" max="48" width="8.85546875" style="25"/>
    <col min="49" max="49" width="11.42578125" style="25" customWidth="1"/>
    <col min="50" max="16384" width="8.85546875" style="25"/>
  </cols>
  <sheetData>
    <row r="1" spans="1:51" ht="17.45">
      <c r="A1" s="42" t="s">
        <v>53</v>
      </c>
      <c r="C1" s="24"/>
      <c r="D1" s="24"/>
      <c r="E1" s="24"/>
      <c r="F1" s="24"/>
    </row>
    <row r="2" spans="1:51" ht="22.5" customHeight="1">
      <c r="A2" s="9" t="s">
        <v>54</v>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row>
    <row r="3" spans="1:51" ht="17.45">
      <c r="B3" s="17"/>
      <c r="C3" s="26"/>
      <c r="D3" s="26"/>
      <c r="E3" s="26"/>
      <c r="F3" s="26"/>
    </row>
    <row r="4" spans="1:51" ht="14.25" customHeight="1">
      <c r="A4" s="2201" t="s">
        <v>55</v>
      </c>
      <c r="B4" s="2201"/>
      <c r="C4" s="2201"/>
      <c r="D4" s="2201"/>
      <c r="E4" s="2201"/>
      <c r="F4" s="2201"/>
      <c r="G4" s="2201"/>
      <c r="H4" s="2201"/>
      <c r="I4" s="2201"/>
      <c r="J4" s="2201"/>
      <c r="K4" s="2201"/>
      <c r="L4" s="2201"/>
      <c r="M4" s="2201"/>
      <c r="N4" s="2201"/>
      <c r="O4" s="2201"/>
      <c r="P4" s="2201"/>
    </row>
    <row r="5" spans="1:51" ht="14.25" customHeight="1">
      <c r="A5" s="2202" t="s">
        <v>56</v>
      </c>
      <c r="B5" s="2203"/>
      <c r="C5" s="2203"/>
      <c r="D5" s="2203"/>
      <c r="E5" s="2203"/>
      <c r="F5" s="2203"/>
      <c r="G5" s="2203"/>
      <c r="H5" s="2203"/>
      <c r="I5" s="2203"/>
      <c r="J5" s="2203"/>
      <c r="K5" s="2203"/>
      <c r="L5" s="2203"/>
      <c r="M5" s="2203"/>
      <c r="N5" s="2203"/>
      <c r="O5" s="2203"/>
    </row>
    <row r="6" spans="1:51" ht="27" customHeight="1">
      <c r="A6" s="2202"/>
      <c r="B6" s="2203"/>
      <c r="C6" s="2203"/>
      <c r="D6" s="2203"/>
      <c r="E6" s="2203"/>
      <c r="F6" s="2203"/>
      <c r="G6" s="2203"/>
      <c r="H6" s="2203"/>
      <c r="I6" s="2203"/>
      <c r="J6" s="2203"/>
      <c r="K6" s="2203"/>
      <c r="L6" s="2203"/>
      <c r="M6" s="2203"/>
      <c r="N6" s="2203"/>
      <c r="O6" s="2203"/>
    </row>
    <row r="7" spans="1:51" ht="14.45">
      <c r="B7" s="2204"/>
      <c r="C7" s="2204"/>
      <c r="D7" s="2204"/>
      <c r="E7" s="2204"/>
      <c r="F7" s="2204"/>
      <c r="G7" s="2204"/>
      <c r="H7" s="2204"/>
      <c r="I7" s="2204"/>
      <c r="J7" s="2204"/>
      <c r="K7" s="155"/>
      <c r="L7" s="155"/>
      <c r="M7" s="155"/>
      <c r="N7" s="155"/>
      <c r="O7" s="155"/>
      <c r="P7" s="155"/>
    </row>
    <row r="8" spans="1:51" ht="14.45" customHeight="1">
      <c r="A8" s="2205"/>
      <c r="B8" s="20"/>
      <c r="C8" s="2221" t="s">
        <v>6</v>
      </c>
      <c r="D8" s="2187"/>
      <c r="E8" s="2187"/>
      <c r="F8" s="2187"/>
      <c r="G8" s="2187"/>
      <c r="H8" s="2187"/>
      <c r="I8" s="2188"/>
      <c r="J8" s="2221" t="s">
        <v>7</v>
      </c>
      <c r="K8" s="2187"/>
      <c r="L8" s="2187"/>
      <c r="M8" s="2187"/>
      <c r="N8" s="2187"/>
      <c r="O8" s="2187"/>
      <c r="P8" s="2188"/>
      <c r="Q8" s="2189" t="s">
        <v>8</v>
      </c>
      <c r="R8" s="2190"/>
      <c r="S8" s="2190"/>
      <c r="T8" s="2190"/>
      <c r="U8" s="2190"/>
      <c r="V8" s="2190"/>
      <c r="W8" s="2191"/>
      <c r="X8" s="2189" t="s">
        <v>9</v>
      </c>
      <c r="Y8" s="2190"/>
      <c r="Z8" s="2190"/>
      <c r="AA8" s="2190"/>
      <c r="AB8" s="2190"/>
      <c r="AC8" s="2190"/>
      <c r="AD8" s="2191"/>
      <c r="AE8" s="2189" t="s">
        <v>10</v>
      </c>
      <c r="AF8" s="2190"/>
      <c r="AG8" s="2190"/>
      <c r="AH8" s="2190"/>
      <c r="AI8" s="2190"/>
      <c r="AJ8" s="2190"/>
      <c r="AK8" s="2191"/>
      <c r="AL8" s="2189" t="s">
        <v>11</v>
      </c>
      <c r="AM8" s="2190"/>
      <c r="AN8" s="2190"/>
      <c r="AO8" s="2190"/>
      <c r="AP8" s="2190"/>
      <c r="AQ8" s="2190"/>
      <c r="AR8" s="2191"/>
      <c r="AS8" s="2189" t="s">
        <v>12</v>
      </c>
      <c r="AT8" s="2190"/>
      <c r="AU8" s="2190"/>
      <c r="AV8" s="2190"/>
      <c r="AW8" s="2190"/>
      <c r="AX8" s="2190"/>
      <c r="AY8" s="2191"/>
    </row>
    <row r="9" spans="1:51" ht="14.45">
      <c r="A9" s="2206"/>
      <c r="B9" s="25"/>
      <c r="C9" s="2192" t="s">
        <v>57</v>
      </c>
      <c r="D9" s="2193"/>
      <c r="E9" s="2193"/>
      <c r="F9" s="2193"/>
      <c r="G9" s="2193"/>
      <c r="H9" s="2193"/>
      <c r="I9" s="2193"/>
      <c r="J9" s="2192" t="s">
        <v>57</v>
      </c>
      <c r="K9" s="2193"/>
      <c r="L9" s="2193"/>
      <c r="M9" s="2193"/>
      <c r="N9" s="2193"/>
      <c r="O9" s="2193"/>
      <c r="P9" s="2194"/>
      <c r="Q9" s="2227" t="s">
        <v>57</v>
      </c>
      <c r="R9" s="2193"/>
      <c r="S9" s="2193"/>
      <c r="T9" s="2193"/>
      <c r="U9" s="2193"/>
      <c r="V9" s="2193"/>
      <c r="W9" s="2194"/>
      <c r="X9" s="2192" t="s">
        <v>57</v>
      </c>
      <c r="Y9" s="2193"/>
      <c r="Z9" s="2193"/>
      <c r="AA9" s="2193"/>
      <c r="AB9" s="2193"/>
      <c r="AC9" s="2193"/>
      <c r="AD9" s="2194"/>
      <c r="AE9" s="2192" t="s">
        <v>57</v>
      </c>
      <c r="AF9" s="2193"/>
      <c r="AG9" s="2193"/>
      <c r="AH9" s="2193"/>
      <c r="AI9" s="2193"/>
      <c r="AJ9" s="2193"/>
      <c r="AK9" s="2194"/>
      <c r="AL9" s="2192" t="s">
        <v>57</v>
      </c>
      <c r="AM9" s="2193"/>
      <c r="AN9" s="2193"/>
      <c r="AO9" s="2193"/>
      <c r="AP9" s="2193"/>
      <c r="AQ9" s="2193"/>
      <c r="AR9" s="2194"/>
      <c r="AS9" s="2192" t="s">
        <v>57</v>
      </c>
      <c r="AT9" s="2193"/>
      <c r="AU9" s="2193"/>
      <c r="AV9" s="2193"/>
      <c r="AW9" s="2193"/>
      <c r="AX9" s="2193"/>
      <c r="AY9" s="2194"/>
    </row>
    <row r="10" spans="1:51" ht="30.6" customHeight="1">
      <c r="A10" s="2207"/>
      <c r="B10" s="270" t="s">
        <v>58</v>
      </c>
      <c r="C10" s="67" t="s">
        <v>59</v>
      </c>
      <c r="D10" s="49" t="s">
        <v>60</v>
      </c>
      <c r="E10" s="49" t="s">
        <v>61</v>
      </c>
      <c r="F10" s="49" t="s">
        <v>62</v>
      </c>
      <c r="G10" s="49" t="s">
        <v>63</v>
      </c>
      <c r="H10" s="49" t="s">
        <v>64</v>
      </c>
      <c r="I10" s="68" t="s">
        <v>65</v>
      </c>
      <c r="J10" s="59" t="s">
        <v>59</v>
      </c>
      <c r="K10" s="48" t="s">
        <v>60</v>
      </c>
      <c r="L10" s="48" t="s">
        <v>61</v>
      </c>
      <c r="M10" s="48" t="s">
        <v>62</v>
      </c>
      <c r="N10" s="48" t="s">
        <v>63</v>
      </c>
      <c r="O10" s="48" t="s">
        <v>64</v>
      </c>
      <c r="P10" s="60" t="s">
        <v>65</v>
      </c>
      <c r="Q10" s="59" t="s">
        <v>59</v>
      </c>
      <c r="R10" s="48" t="s">
        <v>60</v>
      </c>
      <c r="S10" s="48" t="s">
        <v>61</v>
      </c>
      <c r="T10" s="48" t="s">
        <v>62</v>
      </c>
      <c r="U10" s="48" t="s">
        <v>63</v>
      </c>
      <c r="V10" s="48" t="s">
        <v>64</v>
      </c>
      <c r="W10" s="60" t="s">
        <v>65</v>
      </c>
      <c r="X10" s="59" t="s">
        <v>59</v>
      </c>
      <c r="Y10" s="48" t="s">
        <v>60</v>
      </c>
      <c r="Z10" s="48" t="s">
        <v>61</v>
      </c>
      <c r="AA10" s="48" t="s">
        <v>62</v>
      </c>
      <c r="AB10" s="48" t="s">
        <v>63</v>
      </c>
      <c r="AC10" s="48" t="s">
        <v>64</v>
      </c>
      <c r="AD10" s="60" t="s">
        <v>65</v>
      </c>
      <c r="AE10" s="59" t="s">
        <v>59</v>
      </c>
      <c r="AF10" s="48" t="s">
        <v>60</v>
      </c>
      <c r="AG10" s="48" t="s">
        <v>61</v>
      </c>
      <c r="AH10" s="48" t="s">
        <v>62</v>
      </c>
      <c r="AI10" s="48" t="s">
        <v>63</v>
      </c>
      <c r="AJ10" s="48" t="s">
        <v>64</v>
      </c>
      <c r="AK10" s="60" t="s">
        <v>65</v>
      </c>
      <c r="AL10" s="59" t="s">
        <v>59</v>
      </c>
      <c r="AM10" s="48" t="s">
        <v>60</v>
      </c>
      <c r="AN10" s="48" t="s">
        <v>61</v>
      </c>
      <c r="AO10" s="48" t="s">
        <v>62</v>
      </c>
      <c r="AP10" s="48" t="s">
        <v>63</v>
      </c>
      <c r="AQ10" s="48" t="s">
        <v>64</v>
      </c>
      <c r="AR10" s="60" t="s">
        <v>65</v>
      </c>
      <c r="AS10" s="59" t="s">
        <v>59</v>
      </c>
      <c r="AT10" s="48" t="s">
        <v>60</v>
      </c>
      <c r="AU10" s="48" t="s">
        <v>61</v>
      </c>
      <c r="AV10" s="48" t="s">
        <v>62</v>
      </c>
      <c r="AW10" s="48" t="s">
        <v>63</v>
      </c>
      <c r="AX10" s="48" t="s">
        <v>64</v>
      </c>
      <c r="AY10" s="60" t="s">
        <v>65</v>
      </c>
    </row>
    <row r="11" spans="1:51" ht="15" customHeight="1">
      <c r="A11" s="2208"/>
      <c r="B11" s="269" t="s">
        <v>66</v>
      </c>
      <c r="C11" s="69">
        <v>1666</v>
      </c>
      <c r="D11" s="51">
        <v>1033</v>
      </c>
      <c r="E11" s="51">
        <v>630</v>
      </c>
      <c r="F11" s="51">
        <v>3</v>
      </c>
      <c r="G11" s="52">
        <v>35615.18</v>
      </c>
      <c r="H11" s="52">
        <v>17.12</v>
      </c>
      <c r="I11" s="70">
        <v>0.96</v>
      </c>
      <c r="J11" s="61">
        <v>1716</v>
      </c>
      <c r="K11" s="27">
        <v>896</v>
      </c>
      <c r="L11" s="27">
        <v>817</v>
      </c>
      <c r="M11" s="27">
        <v>3</v>
      </c>
      <c r="N11" s="28">
        <v>26730.928303928926</v>
      </c>
      <c r="O11" s="28">
        <v>12.778607226107146</v>
      </c>
      <c r="P11" s="97">
        <v>1</v>
      </c>
      <c r="Q11" s="61">
        <v>1832</v>
      </c>
      <c r="R11" s="27">
        <v>1198</v>
      </c>
      <c r="S11" s="27">
        <v>631</v>
      </c>
      <c r="T11" s="27">
        <v>3</v>
      </c>
      <c r="U11" s="559">
        <v>18595.55</v>
      </c>
      <c r="V11" s="28">
        <v>10.49</v>
      </c>
      <c r="W11" s="97">
        <v>0.97</v>
      </c>
      <c r="X11" s="61">
        <v>1336</v>
      </c>
      <c r="Y11" s="27">
        <v>768</v>
      </c>
      <c r="Z11" s="27">
        <v>562</v>
      </c>
      <c r="AA11" s="27">
        <v>6</v>
      </c>
      <c r="AB11" s="559">
        <v>21605.5</v>
      </c>
      <c r="AC11" s="28">
        <v>11.69</v>
      </c>
      <c r="AD11" s="97">
        <v>0.98</v>
      </c>
      <c r="AE11" s="445">
        <v>3130</v>
      </c>
      <c r="AF11" s="446">
        <v>1888</v>
      </c>
      <c r="AG11" s="446">
        <v>1233</v>
      </c>
      <c r="AH11" s="446">
        <v>9</v>
      </c>
      <c r="AI11" s="564">
        <v>27320.85</v>
      </c>
      <c r="AJ11" s="447">
        <v>12.73</v>
      </c>
      <c r="AK11" s="448">
        <v>0.99</v>
      </c>
      <c r="AL11" s="445">
        <v>3346</v>
      </c>
      <c r="AM11" s="446">
        <v>2231</v>
      </c>
      <c r="AN11" s="446">
        <v>1111</v>
      </c>
      <c r="AO11" s="446">
        <v>4</v>
      </c>
      <c r="AP11" s="564">
        <v>29523.94</v>
      </c>
      <c r="AQ11" s="447">
        <v>13.59</v>
      </c>
      <c r="AR11" s="1779">
        <v>0.99</v>
      </c>
      <c r="AS11" s="445">
        <v>3151</v>
      </c>
      <c r="AT11" s="446">
        <v>2082</v>
      </c>
      <c r="AU11" s="446">
        <v>1065</v>
      </c>
      <c r="AV11" s="446">
        <v>4</v>
      </c>
      <c r="AW11" s="564">
        <v>30467.7</v>
      </c>
      <c r="AX11" s="447">
        <v>13.91</v>
      </c>
      <c r="AY11" s="1779">
        <v>0.99</v>
      </c>
    </row>
    <row r="12" spans="1:51" ht="15.6" customHeight="1">
      <c r="A12" s="2208"/>
      <c r="B12" s="259" t="s">
        <v>67</v>
      </c>
      <c r="C12" s="69">
        <v>782</v>
      </c>
      <c r="D12" s="51">
        <v>325</v>
      </c>
      <c r="E12" s="51">
        <v>457</v>
      </c>
      <c r="F12" s="51">
        <v>0</v>
      </c>
      <c r="G12" s="52">
        <v>37282.53</v>
      </c>
      <c r="H12" s="52">
        <v>17.829999999999998</v>
      </c>
      <c r="I12" s="260">
        <v>1</v>
      </c>
      <c r="J12" s="64">
        <v>1069</v>
      </c>
      <c r="K12" s="65">
        <v>441</v>
      </c>
      <c r="L12" s="65">
        <v>628</v>
      </c>
      <c r="M12" s="65">
        <v>0</v>
      </c>
      <c r="N12" s="99">
        <v>26123.125946152613</v>
      </c>
      <c r="O12" s="99">
        <v>12.431440598690289</v>
      </c>
      <c r="P12" s="261">
        <v>0.97726220538001374</v>
      </c>
      <c r="Q12" s="64">
        <v>1243</v>
      </c>
      <c r="R12" s="262">
        <v>680</v>
      </c>
      <c r="S12" s="65">
        <v>563</v>
      </c>
      <c r="T12" s="65">
        <v>0</v>
      </c>
      <c r="U12" s="560">
        <v>17020.38</v>
      </c>
      <c r="V12" s="99">
        <v>10.82</v>
      </c>
      <c r="W12" s="261">
        <v>1</v>
      </c>
      <c r="X12" s="64">
        <v>663</v>
      </c>
      <c r="Y12" s="65">
        <v>324</v>
      </c>
      <c r="Z12" s="65">
        <v>339</v>
      </c>
      <c r="AA12" s="65">
        <v>0</v>
      </c>
      <c r="AB12" s="561">
        <v>20782.11</v>
      </c>
      <c r="AC12" s="99">
        <v>11.98</v>
      </c>
      <c r="AD12" s="261">
        <v>1</v>
      </c>
      <c r="AE12" s="449">
        <v>1890</v>
      </c>
      <c r="AF12" s="450">
        <v>913</v>
      </c>
      <c r="AG12" s="450">
        <v>966</v>
      </c>
      <c r="AH12" s="450">
        <v>11</v>
      </c>
      <c r="AI12" s="565">
        <v>25582.76</v>
      </c>
      <c r="AJ12" s="451">
        <v>12.89</v>
      </c>
      <c r="AK12" s="452">
        <v>1</v>
      </c>
      <c r="AL12" s="449">
        <v>2072</v>
      </c>
      <c r="AM12" s="450">
        <v>1093</v>
      </c>
      <c r="AN12" s="450">
        <v>968</v>
      </c>
      <c r="AO12" s="450">
        <v>11</v>
      </c>
      <c r="AP12" s="565">
        <v>27048.240000000002</v>
      </c>
      <c r="AQ12" s="451">
        <v>13.72</v>
      </c>
      <c r="AR12" s="1780">
        <v>1</v>
      </c>
      <c r="AS12" s="449">
        <v>2035</v>
      </c>
      <c r="AT12" s="450">
        <v>1032</v>
      </c>
      <c r="AU12" s="450">
        <v>994</v>
      </c>
      <c r="AV12" s="450">
        <v>9</v>
      </c>
      <c r="AW12" s="565">
        <v>27755.35</v>
      </c>
      <c r="AX12" s="451">
        <v>14.04</v>
      </c>
      <c r="AY12" s="1780">
        <v>1</v>
      </c>
    </row>
    <row r="13" spans="1:51" ht="14.45" customHeight="1">
      <c r="A13" s="2208"/>
      <c r="B13" s="268"/>
      <c r="C13" s="71"/>
      <c r="D13" s="72"/>
      <c r="E13" s="72"/>
      <c r="F13" s="72"/>
      <c r="G13" s="73"/>
      <c r="H13" s="74"/>
      <c r="I13" s="85"/>
      <c r="J13" s="264"/>
      <c r="K13" s="264"/>
      <c r="L13" s="264"/>
      <c r="M13" s="264"/>
      <c r="N13" s="265"/>
      <c r="O13" s="266"/>
      <c r="P13" s="267"/>
      <c r="Q13" s="264"/>
      <c r="R13" s="264"/>
      <c r="S13" s="264"/>
      <c r="T13" s="264"/>
      <c r="U13" s="562"/>
      <c r="V13" s="266"/>
      <c r="W13" s="267"/>
      <c r="X13" s="264"/>
      <c r="Y13" s="264"/>
      <c r="Z13" s="264"/>
      <c r="AA13" s="264"/>
      <c r="AB13" s="265"/>
      <c r="AC13" s="266"/>
      <c r="AD13" s="267"/>
      <c r="AE13" s="264"/>
      <c r="AF13" s="264"/>
      <c r="AG13" s="264"/>
      <c r="AH13" s="264"/>
      <c r="AI13" s="562"/>
      <c r="AJ13" s="266"/>
      <c r="AK13" s="267"/>
      <c r="AL13" s="264"/>
      <c r="AM13" s="264"/>
      <c r="AN13" s="264"/>
      <c r="AO13" s="264"/>
      <c r="AP13" s="562"/>
      <c r="AQ13" s="266"/>
      <c r="AR13" s="267"/>
      <c r="AS13" s="264"/>
      <c r="AT13" s="264"/>
      <c r="AU13" s="264"/>
      <c r="AV13" s="264"/>
      <c r="AW13" s="562"/>
      <c r="AX13" s="266"/>
      <c r="AY13" s="267"/>
    </row>
    <row r="14" spans="1:51" ht="30.6" customHeight="1">
      <c r="A14" s="2208"/>
      <c r="B14" s="258" t="s">
        <v>68</v>
      </c>
      <c r="C14" s="67" t="s">
        <v>59</v>
      </c>
      <c r="D14" s="49" t="s">
        <v>60</v>
      </c>
      <c r="E14" s="49" t="s">
        <v>61</v>
      </c>
      <c r="F14" s="49" t="s">
        <v>62</v>
      </c>
      <c r="G14" s="49" t="s">
        <v>63</v>
      </c>
      <c r="H14" s="49" t="s">
        <v>64</v>
      </c>
      <c r="I14" s="68" t="s">
        <v>65</v>
      </c>
      <c r="J14" s="257" t="s">
        <v>59</v>
      </c>
      <c r="K14" s="263" t="s">
        <v>60</v>
      </c>
      <c r="L14" s="263" t="s">
        <v>61</v>
      </c>
      <c r="M14" s="263" t="s">
        <v>62</v>
      </c>
      <c r="N14" s="263" t="s">
        <v>63</v>
      </c>
      <c r="O14" s="263" t="s">
        <v>64</v>
      </c>
      <c r="P14" s="256" t="s">
        <v>65</v>
      </c>
      <c r="Q14" s="257" t="s">
        <v>59</v>
      </c>
      <c r="R14" s="263" t="s">
        <v>60</v>
      </c>
      <c r="S14" s="263" t="s">
        <v>61</v>
      </c>
      <c r="T14" s="263" t="s">
        <v>62</v>
      </c>
      <c r="U14" s="563" t="s">
        <v>63</v>
      </c>
      <c r="V14" s="263" t="s">
        <v>64</v>
      </c>
      <c r="W14" s="256" t="s">
        <v>65</v>
      </c>
      <c r="X14" s="257" t="s">
        <v>59</v>
      </c>
      <c r="Y14" s="263" t="s">
        <v>60</v>
      </c>
      <c r="Z14" s="263" t="s">
        <v>61</v>
      </c>
      <c r="AA14" s="263" t="s">
        <v>62</v>
      </c>
      <c r="AB14" s="263" t="s">
        <v>63</v>
      </c>
      <c r="AC14" s="263" t="s">
        <v>64</v>
      </c>
      <c r="AD14" s="256" t="s">
        <v>65</v>
      </c>
      <c r="AE14" s="257" t="s">
        <v>59</v>
      </c>
      <c r="AF14" s="263" t="s">
        <v>60</v>
      </c>
      <c r="AG14" s="263" t="s">
        <v>61</v>
      </c>
      <c r="AH14" s="263" t="s">
        <v>62</v>
      </c>
      <c r="AI14" s="563" t="s">
        <v>63</v>
      </c>
      <c r="AJ14" s="263" t="s">
        <v>64</v>
      </c>
      <c r="AK14" s="256" t="s">
        <v>65</v>
      </c>
      <c r="AL14" s="257" t="s">
        <v>59</v>
      </c>
      <c r="AM14" s="263" t="s">
        <v>60</v>
      </c>
      <c r="AN14" s="263" t="s">
        <v>61</v>
      </c>
      <c r="AO14" s="263" t="s">
        <v>62</v>
      </c>
      <c r="AP14" s="563" t="s">
        <v>63</v>
      </c>
      <c r="AQ14" s="263" t="s">
        <v>64</v>
      </c>
      <c r="AR14" s="1781" t="s">
        <v>65</v>
      </c>
      <c r="AS14" s="257" t="s">
        <v>59</v>
      </c>
      <c r="AT14" s="263" t="s">
        <v>60</v>
      </c>
      <c r="AU14" s="263" t="s">
        <v>61</v>
      </c>
      <c r="AV14" s="263" t="s">
        <v>62</v>
      </c>
      <c r="AW14" s="563" t="s">
        <v>63</v>
      </c>
      <c r="AX14" s="263" t="s">
        <v>64</v>
      </c>
      <c r="AY14" s="1781" t="s">
        <v>65</v>
      </c>
    </row>
    <row r="15" spans="1:51" ht="15" customHeight="1">
      <c r="A15" s="2208"/>
      <c r="B15" s="160" t="s">
        <v>66</v>
      </c>
      <c r="C15" s="69">
        <v>1046</v>
      </c>
      <c r="D15" s="51">
        <v>829</v>
      </c>
      <c r="E15" s="51">
        <v>217</v>
      </c>
      <c r="F15" s="51">
        <v>0</v>
      </c>
      <c r="G15" s="52">
        <v>37151.58</v>
      </c>
      <c r="H15" s="52">
        <v>17.920000000000002</v>
      </c>
      <c r="I15" s="70">
        <v>1</v>
      </c>
      <c r="J15" s="61">
        <v>842</v>
      </c>
      <c r="K15" s="27">
        <v>769</v>
      </c>
      <c r="L15" s="27">
        <v>73</v>
      </c>
      <c r="M15" s="27">
        <v>0</v>
      </c>
      <c r="N15" s="28">
        <v>36578.333717688969</v>
      </c>
      <c r="O15" s="28">
        <v>17.613717339667438</v>
      </c>
      <c r="P15" s="97">
        <v>1</v>
      </c>
      <c r="Q15" s="61">
        <v>526</v>
      </c>
      <c r="R15" s="27">
        <v>496</v>
      </c>
      <c r="S15" s="27">
        <v>30</v>
      </c>
      <c r="T15" s="27">
        <v>0</v>
      </c>
      <c r="U15" s="559">
        <v>36727.42</v>
      </c>
      <c r="V15" s="28">
        <v>18.399999999999999</v>
      </c>
      <c r="W15" s="97">
        <v>1</v>
      </c>
      <c r="X15" s="61">
        <v>1605</v>
      </c>
      <c r="Y15" s="27">
        <v>1164</v>
      </c>
      <c r="Z15" s="27">
        <v>433</v>
      </c>
      <c r="AA15" s="27">
        <v>8</v>
      </c>
      <c r="AB15" s="559">
        <v>27307.937943925201</v>
      </c>
      <c r="AC15" s="28">
        <v>14.278646268883687</v>
      </c>
      <c r="AD15" s="97">
        <v>1</v>
      </c>
      <c r="AE15" s="445">
        <v>606</v>
      </c>
      <c r="AF15" s="446">
        <v>571</v>
      </c>
      <c r="AG15" s="446">
        <v>35</v>
      </c>
      <c r="AH15" s="446">
        <v>0</v>
      </c>
      <c r="AI15" s="564">
        <v>45037.59</v>
      </c>
      <c r="AJ15" s="447">
        <v>20.2</v>
      </c>
      <c r="AK15" s="448">
        <v>1</v>
      </c>
      <c r="AL15" s="445">
        <v>610</v>
      </c>
      <c r="AM15" s="446">
        <v>574</v>
      </c>
      <c r="AN15" s="446">
        <v>36</v>
      </c>
      <c r="AO15" s="446">
        <v>0</v>
      </c>
      <c r="AP15" s="564">
        <v>47409.48</v>
      </c>
      <c r="AQ15" s="447">
        <v>21.43</v>
      </c>
      <c r="AR15" s="1779">
        <v>1</v>
      </c>
      <c r="AS15" s="445">
        <v>708</v>
      </c>
      <c r="AT15" s="446">
        <v>665</v>
      </c>
      <c r="AU15" s="446">
        <v>43</v>
      </c>
      <c r="AV15" s="446">
        <v>0</v>
      </c>
      <c r="AW15" s="564">
        <v>48603.95</v>
      </c>
      <c r="AX15" s="447">
        <v>21.9</v>
      </c>
      <c r="AY15" s="1779">
        <v>1</v>
      </c>
    </row>
    <row r="16" spans="1:51" ht="15.6" customHeight="1">
      <c r="A16" s="2208"/>
      <c r="B16" s="255" t="s">
        <v>67</v>
      </c>
      <c r="C16" s="69">
        <v>659</v>
      </c>
      <c r="D16" s="51">
        <v>379</v>
      </c>
      <c r="E16" s="51">
        <v>279</v>
      </c>
      <c r="F16" s="51">
        <v>1</v>
      </c>
      <c r="G16" s="52">
        <v>33569.519999999997</v>
      </c>
      <c r="H16" s="52">
        <v>16.13</v>
      </c>
      <c r="I16" s="260">
        <v>0.9</v>
      </c>
      <c r="J16" s="64">
        <v>318</v>
      </c>
      <c r="K16" s="65">
        <v>241</v>
      </c>
      <c r="L16" s="65">
        <v>77</v>
      </c>
      <c r="M16" s="65">
        <v>0</v>
      </c>
      <c r="N16" s="99">
        <v>32745.685342960551</v>
      </c>
      <c r="O16" s="99">
        <v>15.779654088050316</v>
      </c>
      <c r="P16" s="261">
        <v>0.89522080463509512</v>
      </c>
      <c r="Q16" s="64">
        <v>190</v>
      </c>
      <c r="R16" s="254">
        <v>131</v>
      </c>
      <c r="S16" s="65">
        <v>59</v>
      </c>
      <c r="T16" s="65">
        <v>0</v>
      </c>
      <c r="U16" s="560">
        <v>32339.31</v>
      </c>
      <c r="V16" s="99">
        <v>17.27</v>
      </c>
      <c r="W16" s="261">
        <v>0.94</v>
      </c>
      <c r="X16" s="64">
        <v>788</v>
      </c>
      <c r="Y16" s="65">
        <v>434</v>
      </c>
      <c r="Z16" s="65">
        <v>351</v>
      </c>
      <c r="AA16" s="65">
        <v>3</v>
      </c>
      <c r="AB16" s="560">
        <v>23217.083147208145</v>
      </c>
      <c r="AC16" s="99">
        <v>13.247662607915117</v>
      </c>
      <c r="AD16" s="261">
        <v>0.93</v>
      </c>
      <c r="AE16" s="449">
        <v>234</v>
      </c>
      <c r="AF16" s="450">
        <v>196</v>
      </c>
      <c r="AG16" s="450">
        <v>38</v>
      </c>
      <c r="AH16" s="450">
        <v>0</v>
      </c>
      <c r="AI16" s="566">
        <v>39883.86</v>
      </c>
      <c r="AJ16" s="451">
        <v>19.14</v>
      </c>
      <c r="AK16" s="452">
        <v>0.95</v>
      </c>
      <c r="AL16" s="449">
        <v>247</v>
      </c>
      <c r="AM16" s="450">
        <v>201</v>
      </c>
      <c r="AN16" s="450">
        <v>46</v>
      </c>
      <c r="AO16" s="450">
        <v>0</v>
      </c>
      <c r="AP16" s="566">
        <v>41625.64</v>
      </c>
      <c r="AQ16" s="451">
        <v>20.21</v>
      </c>
      <c r="AR16" s="1780">
        <v>0.94</v>
      </c>
      <c r="AS16" s="449">
        <v>270</v>
      </c>
      <c r="AT16" s="450">
        <v>219</v>
      </c>
      <c r="AU16" s="450">
        <v>51</v>
      </c>
      <c r="AV16" s="450">
        <v>0</v>
      </c>
      <c r="AW16" s="566">
        <v>43202.8</v>
      </c>
      <c r="AX16" s="451">
        <v>21.03</v>
      </c>
      <c r="AY16" s="1780">
        <v>0.96</v>
      </c>
    </row>
    <row r="17" spans="1:51" ht="14.45" customHeight="1">
      <c r="A17" s="2208"/>
      <c r="B17" s="268"/>
      <c r="C17" s="275"/>
      <c r="D17" s="276"/>
      <c r="E17" s="276"/>
      <c r="F17" s="276"/>
      <c r="G17" s="277"/>
      <c r="H17" s="278"/>
      <c r="I17" s="279"/>
      <c r="J17" s="274"/>
      <c r="K17" s="274"/>
      <c r="L17" s="264"/>
      <c r="M17" s="264"/>
      <c r="N17" s="265"/>
      <c r="O17" s="266"/>
      <c r="P17" s="267"/>
      <c r="Q17" s="264"/>
      <c r="R17" s="264"/>
      <c r="S17" s="264"/>
      <c r="T17" s="264"/>
      <c r="U17" s="562"/>
      <c r="V17" s="266"/>
      <c r="W17" s="267"/>
      <c r="X17" s="264"/>
      <c r="Y17" s="264"/>
      <c r="Z17" s="264"/>
      <c r="AA17" s="264"/>
      <c r="AB17" s="265"/>
      <c r="AC17" s="266"/>
      <c r="AD17" s="267"/>
      <c r="AE17" s="264"/>
      <c r="AF17" s="264"/>
      <c r="AG17" s="264"/>
      <c r="AH17" s="264"/>
      <c r="AI17" s="562"/>
      <c r="AJ17" s="266"/>
      <c r="AK17" s="267"/>
      <c r="AL17" s="264"/>
      <c r="AM17" s="264"/>
      <c r="AN17" s="264"/>
      <c r="AO17" s="264"/>
      <c r="AP17" s="562"/>
      <c r="AQ17" s="266"/>
      <c r="AR17" s="267"/>
      <c r="AS17" s="264"/>
      <c r="AT17" s="264"/>
      <c r="AU17" s="264"/>
      <c r="AV17" s="264"/>
      <c r="AW17" s="562"/>
      <c r="AX17" s="266"/>
      <c r="AY17" s="267"/>
    </row>
    <row r="18" spans="1:51" ht="30.6" customHeight="1">
      <c r="A18" s="2208"/>
      <c r="B18" s="258" t="s">
        <v>69</v>
      </c>
      <c r="C18" s="271" t="s">
        <v>59</v>
      </c>
      <c r="D18" s="272" t="s">
        <v>60</v>
      </c>
      <c r="E18" s="272" t="s">
        <v>61</v>
      </c>
      <c r="F18" s="272" t="s">
        <v>62</v>
      </c>
      <c r="G18" s="272" t="s">
        <v>63</v>
      </c>
      <c r="H18" s="272" t="s">
        <v>64</v>
      </c>
      <c r="I18" s="273" t="s">
        <v>65</v>
      </c>
      <c r="J18" s="257" t="s">
        <v>59</v>
      </c>
      <c r="K18" s="263" t="s">
        <v>60</v>
      </c>
      <c r="L18" s="263" t="s">
        <v>61</v>
      </c>
      <c r="M18" s="263" t="s">
        <v>62</v>
      </c>
      <c r="N18" s="263" t="s">
        <v>63</v>
      </c>
      <c r="O18" s="263" t="s">
        <v>64</v>
      </c>
      <c r="P18" s="256" t="s">
        <v>65</v>
      </c>
      <c r="Q18" s="257" t="s">
        <v>59</v>
      </c>
      <c r="R18" s="263" t="s">
        <v>60</v>
      </c>
      <c r="S18" s="263" t="s">
        <v>61</v>
      </c>
      <c r="T18" s="263" t="s">
        <v>62</v>
      </c>
      <c r="U18" s="563" t="s">
        <v>63</v>
      </c>
      <c r="V18" s="263" t="s">
        <v>64</v>
      </c>
      <c r="W18" s="256" t="s">
        <v>65</v>
      </c>
      <c r="X18" s="257" t="s">
        <v>59</v>
      </c>
      <c r="Y18" s="263" t="s">
        <v>60</v>
      </c>
      <c r="Z18" s="263" t="s">
        <v>61</v>
      </c>
      <c r="AA18" s="263" t="s">
        <v>62</v>
      </c>
      <c r="AB18" s="263" t="s">
        <v>63</v>
      </c>
      <c r="AC18" s="263" t="s">
        <v>64</v>
      </c>
      <c r="AD18" s="256" t="s">
        <v>65</v>
      </c>
      <c r="AE18" s="257" t="s">
        <v>59</v>
      </c>
      <c r="AF18" s="263" t="s">
        <v>60</v>
      </c>
      <c r="AG18" s="263" t="s">
        <v>61</v>
      </c>
      <c r="AH18" s="263" t="s">
        <v>62</v>
      </c>
      <c r="AI18" s="563" t="s">
        <v>63</v>
      </c>
      <c r="AJ18" s="263" t="s">
        <v>64</v>
      </c>
      <c r="AK18" s="256" t="s">
        <v>65</v>
      </c>
      <c r="AL18" s="257" t="s">
        <v>59</v>
      </c>
      <c r="AM18" s="263" t="s">
        <v>60</v>
      </c>
      <c r="AN18" s="263" t="s">
        <v>61</v>
      </c>
      <c r="AO18" s="263" t="s">
        <v>62</v>
      </c>
      <c r="AP18" s="563" t="s">
        <v>63</v>
      </c>
      <c r="AQ18" s="263" t="s">
        <v>64</v>
      </c>
      <c r="AR18" s="1781" t="s">
        <v>65</v>
      </c>
      <c r="AS18" s="257" t="s">
        <v>59</v>
      </c>
      <c r="AT18" s="263" t="s">
        <v>60</v>
      </c>
      <c r="AU18" s="263" t="s">
        <v>61</v>
      </c>
      <c r="AV18" s="263" t="s">
        <v>62</v>
      </c>
      <c r="AW18" s="563" t="s">
        <v>63</v>
      </c>
      <c r="AX18" s="263" t="s">
        <v>64</v>
      </c>
      <c r="AY18" s="1781" t="s">
        <v>65</v>
      </c>
    </row>
    <row r="19" spans="1:51" ht="15" customHeight="1">
      <c r="A19" s="2208"/>
      <c r="B19" s="255" t="s">
        <v>66</v>
      </c>
      <c r="C19" s="69">
        <v>464</v>
      </c>
      <c r="D19" s="51">
        <v>423</v>
      </c>
      <c r="E19" s="51">
        <v>41</v>
      </c>
      <c r="F19" s="51">
        <v>0</v>
      </c>
      <c r="G19" s="52">
        <v>43694.5</v>
      </c>
      <c r="H19" s="52">
        <v>21.66</v>
      </c>
      <c r="I19" s="70">
        <v>1</v>
      </c>
      <c r="J19" s="61">
        <v>446</v>
      </c>
      <c r="K19" s="27">
        <v>431</v>
      </c>
      <c r="L19" s="27">
        <v>15</v>
      </c>
      <c r="M19" s="27">
        <v>0</v>
      </c>
      <c r="N19" s="28">
        <v>39065.993027479519</v>
      </c>
      <c r="O19" s="28">
        <v>19.394708520179382</v>
      </c>
      <c r="P19" s="97">
        <v>1</v>
      </c>
      <c r="Q19" s="61">
        <v>211</v>
      </c>
      <c r="R19" s="27">
        <v>210</v>
      </c>
      <c r="S19" s="27">
        <v>1</v>
      </c>
      <c r="T19" s="27">
        <v>0</v>
      </c>
      <c r="U19" s="559">
        <v>38370.28</v>
      </c>
      <c r="V19" s="28">
        <v>18.899999999999999</v>
      </c>
      <c r="W19" s="97">
        <v>1</v>
      </c>
      <c r="X19" s="61">
        <v>771</v>
      </c>
      <c r="Y19" s="27">
        <v>669</v>
      </c>
      <c r="Z19" s="27">
        <v>97</v>
      </c>
      <c r="AA19" s="27">
        <v>5</v>
      </c>
      <c r="AB19" s="559">
        <v>34009.400778210038</v>
      </c>
      <c r="AC19" s="28">
        <v>17.209614399503355</v>
      </c>
      <c r="AD19" s="97">
        <v>1</v>
      </c>
      <c r="AE19" s="445">
        <v>269</v>
      </c>
      <c r="AF19" s="446">
        <v>267</v>
      </c>
      <c r="AG19" s="446">
        <v>2</v>
      </c>
      <c r="AH19" s="446">
        <v>0</v>
      </c>
      <c r="AI19" s="564">
        <v>46840.21</v>
      </c>
      <c r="AJ19" s="447">
        <v>21.74</v>
      </c>
      <c r="AK19" s="448">
        <v>1</v>
      </c>
      <c r="AL19" s="445">
        <v>299</v>
      </c>
      <c r="AM19" s="446">
        <v>296</v>
      </c>
      <c r="AN19" s="446">
        <v>3</v>
      </c>
      <c r="AO19" s="446">
        <v>0</v>
      </c>
      <c r="AP19" s="564">
        <v>48876.31</v>
      </c>
      <c r="AQ19" s="447">
        <v>22.76</v>
      </c>
      <c r="AR19" s="1779">
        <v>1</v>
      </c>
      <c r="AS19" s="445">
        <v>404</v>
      </c>
      <c r="AT19" s="446">
        <v>394</v>
      </c>
      <c r="AU19" s="446">
        <v>10</v>
      </c>
      <c r="AV19" s="446">
        <v>0</v>
      </c>
      <c r="AW19" s="564">
        <v>50845.84</v>
      </c>
      <c r="AX19" s="447">
        <v>23.31</v>
      </c>
      <c r="AY19" s="1779">
        <v>1</v>
      </c>
    </row>
    <row r="20" spans="1:51" ht="15.6" customHeight="1">
      <c r="A20" s="2208"/>
      <c r="B20" s="259" t="s">
        <v>67</v>
      </c>
      <c r="C20" s="69">
        <v>342</v>
      </c>
      <c r="D20" s="51">
        <v>263</v>
      </c>
      <c r="E20" s="51">
        <v>78</v>
      </c>
      <c r="F20" s="51">
        <v>1</v>
      </c>
      <c r="G20" s="52">
        <v>36903.480000000003</v>
      </c>
      <c r="H20" s="52">
        <v>18.39</v>
      </c>
      <c r="I20" s="260">
        <v>0.84</v>
      </c>
      <c r="J20" s="64">
        <v>225</v>
      </c>
      <c r="K20" s="65">
        <v>195</v>
      </c>
      <c r="L20" s="65">
        <v>30</v>
      </c>
      <c r="M20" s="65">
        <v>0</v>
      </c>
      <c r="N20" s="99">
        <v>33502.104979433883</v>
      </c>
      <c r="O20" s="99">
        <v>16.682977777777761</v>
      </c>
      <c r="P20" s="261">
        <v>0.8575772016307911</v>
      </c>
      <c r="Q20" s="254">
        <v>108</v>
      </c>
      <c r="R20" s="65">
        <v>101</v>
      </c>
      <c r="S20" s="65">
        <v>7</v>
      </c>
      <c r="T20" s="65">
        <v>0</v>
      </c>
      <c r="U20" s="560">
        <v>35663.32</v>
      </c>
      <c r="V20" s="99">
        <v>18.27</v>
      </c>
      <c r="W20" s="261">
        <v>0.97</v>
      </c>
      <c r="X20" s="64">
        <v>447</v>
      </c>
      <c r="Y20" s="65">
        <v>348</v>
      </c>
      <c r="Z20" s="65">
        <v>96</v>
      </c>
      <c r="AA20" s="65">
        <v>3</v>
      </c>
      <c r="AB20" s="560">
        <v>28945.245100671189</v>
      </c>
      <c r="AC20" s="99">
        <v>15.307280275595366</v>
      </c>
      <c r="AD20" s="261">
        <v>0.89</v>
      </c>
      <c r="AE20" s="449">
        <v>166</v>
      </c>
      <c r="AF20" s="450">
        <v>152</v>
      </c>
      <c r="AG20" s="450">
        <v>14</v>
      </c>
      <c r="AH20" s="450">
        <v>0</v>
      </c>
      <c r="AI20" s="566">
        <v>40385.21</v>
      </c>
      <c r="AJ20" s="451">
        <v>19.989999999999998</v>
      </c>
      <c r="AK20" s="452">
        <v>0.92</v>
      </c>
      <c r="AL20" s="449">
        <v>185</v>
      </c>
      <c r="AM20" s="450">
        <v>175</v>
      </c>
      <c r="AN20" s="450">
        <v>10</v>
      </c>
      <c r="AO20" s="450">
        <v>0</v>
      </c>
      <c r="AP20" s="566">
        <v>42361.31</v>
      </c>
      <c r="AQ20" s="451">
        <v>20.56</v>
      </c>
      <c r="AR20" s="1780">
        <v>0.9</v>
      </c>
      <c r="AS20" s="449">
        <v>203</v>
      </c>
      <c r="AT20" s="450">
        <v>193</v>
      </c>
      <c r="AU20" s="450">
        <v>10</v>
      </c>
      <c r="AV20" s="450">
        <v>0</v>
      </c>
      <c r="AW20" s="566">
        <v>45111.01</v>
      </c>
      <c r="AX20" s="451">
        <v>21.57</v>
      </c>
      <c r="AY20" s="1780">
        <v>0.93</v>
      </c>
    </row>
    <row r="21" spans="1:51">
      <c r="A21" s="2208"/>
      <c r="B21" s="22"/>
      <c r="C21" s="75"/>
      <c r="D21" s="76"/>
      <c r="E21" s="76"/>
      <c r="F21" s="76"/>
      <c r="G21" s="77"/>
      <c r="H21" s="78"/>
      <c r="I21" s="81"/>
      <c r="J21" s="281"/>
      <c r="K21" s="281"/>
      <c r="L21" s="281"/>
      <c r="M21" s="281"/>
      <c r="N21" s="282"/>
      <c r="O21" s="33"/>
      <c r="P21" s="19"/>
      <c r="Q21" s="281"/>
      <c r="R21" s="281"/>
      <c r="S21" s="281"/>
      <c r="T21" s="281"/>
      <c r="U21" s="282"/>
      <c r="V21" s="33"/>
      <c r="W21" s="19"/>
      <c r="X21" s="31"/>
      <c r="Y21" s="31"/>
      <c r="Z21" s="31"/>
      <c r="AA21" s="31"/>
      <c r="AB21" s="32"/>
      <c r="AC21" s="33"/>
      <c r="AD21" s="19"/>
      <c r="AE21" s="31"/>
      <c r="AF21" s="31"/>
      <c r="AG21" s="31"/>
      <c r="AH21" s="31"/>
      <c r="AI21" s="32"/>
      <c r="AJ21" s="33"/>
      <c r="AK21" s="19"/>
      <c r="AL21" s="31"/>
      <c r="AM21" s="31"/>
      <c r="AN21" s="31"/>
      <c r="AO21" s="31"/>
      <c r="AP21" s="32"/>
      <c r="AQ21" s="33"/>
      <c r="AR21" s="19"/>
    </row>
    <row r="22" spans="1:51" ht="15.75" customHeight="1">
      <c r="A22" s="2208"/>
      <c r="B22" s="25"/>
      <c r="C22" s="2211" t="s">
        <v>70</v>
      </c>
      <c r="D22" s="2212"/>
      <c r="E22" s="2212"/>
      <c r="F22" s="2212"/>
      <c r="G22" s="2213"/>
      <c r="H22" s="80"/>
      <c r="I22" s="80"/>
      <c r="J22" s="2214" t="s">
        <v>70</v>
      </c>
      <c r="K22" s="2215"/>
      <c r="L22" s="2215"/>
      <c r="M22" s="2215"/>
      <c r="N22" s="2216"/>
      <c r="O22" s="19"/>
      <c r="P22" s="19"/>
      <c r="Q22" s="2195" t="s">
        <v>70</v>
      </c>
      <c r="R22" s="2196"/>
      <c r="S22" s="2196"/>
      <c r="T22" s="2196"/>
      <c r="U22" s="2197"/>
      <c r="V22" s="19"/>
      <c r="W22" s="19"/>
      <c r="X22" s="2223" t="s">
        <v>70</v>
      </c>
      <c r="Y22" s="2224"/>
      <c r="Z22" s="2224"/>
      <c r="AA22" s="2224"/>
      <c r="AB22" s="2225"/>
      <c r="AC22" s="19"/>
      <c r="AD22" s="19"/>
      <c r="AE22" s="2195" t="s">
        <v>70</v>
      </c>
      <c r="AF22" s="2196"/>
      <c r="AG22" s="2196"/>
      <c r="AH22" s="2196"/>
      <c r="AI22" s="2197"/>
      <c r="AJ22" s="19"/>
      <c r="AK22" s="19"/>
      <c r="AL22" s="2195" t="s">
        <v>70</v>
      </c>
      <c r="AM22" s="2196"/>
      <c r="AN22" s="2196"/>
      <c r="AO22" s="2196"/>
      <c r="AP22" s="2197"/>
      <c r="AQ22" s="19"/>
      <c r="AR22" s="19"/>
      <c r="AT22" s="2195" t="s">
        <v>70</v>
      </c>
      <c r="AU22" s="2196"/>
      <c r="AV22" s="2196"/>
      <c r="AW22" s="2196"/>
      <c r="AX22" s="2197"/>
    </row>
    <row r="23" spans="1:51" ht="15" thickBot="1">
      <c r="A23" s="2208"/>
      <c r="B23" s="25"/>
      <c r="C23" s="2198" t="s">
        <v>71</v>
      </c>
      <c r="D23" s="2199"/>
      <c r="E23" s="2199"/>
      <c r="F23" s="2199"/>
      <c r="G23" s="2210"/>
      <c r="H23" s="81"/>
      <c r="I23" s="81"/>
      <c r="J23" s="2198" t="s">
        <v>71</v>
      </c>
      <c r="K23" s="2199"/>
      <c r="L23" s="2199"/>
      <c r="M23" s="2199"/>
      <c r="N23" s="2200"/>
      <c r="O23" s="19"/>
      <c r="P23" s="19"/>
      <c r="Q23" s="2198" t="s">
        <v>71</v>
      </c>
      <c r="R23" s="2199"/>
      <c r="S23" s="2199"/>
      <c r="T23" s="2199"/>
      <c r="U23" s="2200"/>
      <c r="V23" s="19"/>
      <c r="W23" s="19"/>
      <c r="X23" s="2198" t="s">
        <v>71</v>
      </c>
      <c r="Y23" s="2199"/>
      <c r="Z23" s="2199"/>
      <c r="AA23" s="2199"/>
      <c r="AB23" s="2200"/>
      <c r="AC23" s="19"/>
      <c r="AD23" s="19"/>
      <c r="AE23" s="2198" t="s">
        <v>71</v>
      </c>
      <c r="AF23" s="2199"/>
      <c r="AG23" s="2199"/>
      <c r="AH23" s="2199"/>
      <c r="AI23" s="2200"/>
      <c r="AJ23" s="19"/>
      <c r="AK23" s="19"/>
      <c r="AL23" s="2198" t="s">
        <v>71</v>
      </c>
      <c r="AM23" s="2199"/>
      <c r="AN23" s="2199"/>
      <c r="AO23" s="2199"/>
      <c r="AP23" s="2200"/>
      <c r="AQ23" s="19"/>
      <c r="AR23" s="19"/>
      <c r="AT23" s="2198" t="s">
        <v>71</v>
      </c>
      <c r="AU23" s="2199"/>
      <c r="AV23" s="2199"/>
      <c r="AW23" s="2199"/>
      <c r="AX23" s="2200"/>
    </row>
    <row r="24" spans="1:51" ht="41.45" thickBot="1">
      <c r="A24" s="2208"/>
      <c r="B24" s="296"/>
      <c r="C24" s="82" t="s">
        <v>72</v>
      </c>
      <c r="D24" s="54" t="s">
        <v>64</v>
      </c>
      <c r="E24" s="54" t="s">
        <v>73</v>
      </c>
      <c r="F24" s="54" t="s">
        <v>74</v>
      </c>
      <c r="G24" s="54" t="s">
        <v>65</v>
      </c>
      <c r="H24" s="81"/>
      <c r="I24" s="81"/>
      <c r="J24" s="59" t="s">
        <v>72</v>
      </c>
      <c r="K24" s="34" t="s">
        <v>64</v>
      </c>
      <c r="L24" s="34" t="s">
        <v>73</v>
      </c>
      <c r="M24" s="34" t="s">
        <v>74</v>
      </c>
      <c r="N24" s="307" t="s">
        <v>65</v>
      </c>
      <c r="O24" s="19"/>
      <c r="P24" s="62"/>
      <c r="Q24" s="257" t="s">
        <v>72</v>
      </c>
      <c r="R24" s="283" t="s">
        <v>64</v>
      </c>
      <c r="S24" s="283" t="s">
        <v>73</v>
      </c>
      <c r="T24" s="284" t="s">
        <v>74</v>
      </c>
      <c r="U24" s="285" t="s">
        <v>65</v>
      </c>
      <c r="V24" s="19"/>
      <c r="W24" s="19"/>
      <c r="X24" s="59" t="s">
        <v>72</v>
      </c>
      <c r="Y24" s="34" t="s">
        <v>64</v>
      </c>
      <c r="Z24" s="34" t="s">
        <v>73</v>
      </c>
      <c r="AA24" s="34" t="s">
        <v>74</v>
      </c>
      <c r="AB24" s="307" t="s">
        <v>65</v>
      </c>
      <c r="AC24" s="19"/>
      <c r="AD24" s="19"/>
      <c r="AE24" s="59" t="s">
        <v>72</v>
      </c>
      <c r="AF24" s="34" t="s">
        <v>64</v>
      </c>
      <c r="AG24" s="34" t="s">
        <v>73</v>
      </c>
      <c r="AH24" s="34" t="s">
        <v>74</v>
      </c>
      <c r="AI24" s="307" t="s">
        <v>65</v>
      </c>
      <c r="AJ24" s="19"/>
      <c r="AK24" s="19"/>
      <c r="AL24" s="59" t="s">
        <v>72</v>
      </c>
      <c r="AM24" s="34" t="s">
        <v>64</v>
      </c>
      <c r="AN24" s="34" t="s">
        <v>73</v>
      </c>
      <c r="AO24" s="34" t="s">
        <v>74</v>
      </c>
      <c r="AP24" s="307" t="s">
        <v>65</v>
      </c>
      <c r="AQ24" s="19"/>
      <c r="AR24" s="19"/>
      <c r="AT24" s="59" t="s">
        <v>72</v>
      </c>
      <c r="AU24" s="34" t="s">
        <v>64</v>
      </c>
      <c r="AV24" s="34" t="s">
        <v>73</v>
      </c>
      <c r="AW24" s="34" t="s">
        <v>74</v>
      </c>
      <c r="AX24" s="307" t="s">
        <v>65</v>
      </c>
    </row>
    <row r="25" spans="1:51">
      <c r="A25" s="2208"/>
      <c r="B25" s="269" t="s">
        <v>66</v>
      </c>
      <c r="C25" s="83">
        <v>3</v>
      </c>
      <c r="D25" s="55">
        <v>7.44</v>
      </c>
      <c r="E25" s="55">
        <v>4.55</v>
      </c>
      <c r="F25" s="56">
        <v>1.63</v>
      </c>
      <c r="G25" s="50">
        <v>0.81</v>
      </c>
      <c r="H25" s="81"/>
      <c r="I25" s="79"/>
      <c r="J25" s="61">
        <v>3</v>
      </c>
      <c r="K25" s="28">
        <v>8.793333333333333</v>
      </c>
      <c r="L25" s="28">
        <v>4.55</v>
      </c>
      <c r="M25" s="35">
        <v>1.9326007326007326</v>
      </c>
      <c r="N25" s="97">
        <v>0.9280562884784519</v>
      </c>
      <c r="O25" s="19"/>
      <c r="P25" s="62"/>
      <c r="Q25" s="61">
        <v>0</v>
      </c>
      <c r="R25" s="28" t="s">
        <v>30</v>
      </c>
      <c r="S25" s="28">
        <v>4.62</v>
      </c>
      <c r="T25" s="280" t="s">
        <v>30</v>
      </c>
      <c r="U25" s="97" t="s">
        <v>30</v>
      </c>
      <c r="V25" s="19"/>
      <c r="W25" s="19"/>
      <c r="X25" s="61">
        <v>2</v>
      </c>
      <c r="Y25" s="28">
        <v>13.09</v>
      </c>
      <c r="Z25" s="28">
        <v>4.8099999999999996</v>
      </c>
      <c r="AA25" s="35">
        <v>2.72</v>
      </c>
      <c r="AB25" s="97">
        <v>1</v>
      </c>
      <c r="AC25" s="19"/>
      <c r="AD25" s="19"/>
      <c r="AE25" s="445">
        <v>1</v>
      </c>
      <c r="AF25" s="447">
        <v>14.19</v>
      </c>
      <c r="AG25" s="447">
        <v>5.28</v>
      </c>
      <c r="AH25" s="453">
        <v>2.6879</v>
      </c>
      <c r="AI25" s="448">
        <v>1</v>
      </c>
      <c r="AJ25" s="19"/>
      <c r="AK25" s="19"/>
      <c r="AL25" s="445">
        <v>2</v>
      </c>
      <c r="AM25" s="447">
        <v>11.14</v>
      </c>
      <c r="AN25" s="447">
        <v>6.4</v>
      </c>
      <c r="AO25" s="453">
        <v>1.7401</v>
      </c>
      <c r="AP25" s="448">
        <v>1</v>
      </c>
      <c r="AQ25" s="19"/>
      <c r="AR25" s="19"/>
      <c r="AT25" s="445">
        <v>1</v>
      </c>
      <c r="AU25" s="447">
        <v>14.82</v>
      </c>
      <c r="AV25" s="447">
        <v>8</v>
      </c>
      <c r="AW25" s="453">
        <v>1.1659999999999999</v>
      </c>
      <c r="AX25" s="448">
        <v>1</v>
      </c>
    </row>
    <row r="26" spans="1:51" ht="14.45" thickBot="1">
      <c r="A26" s="2208"/>
      <c r="B26" s="287" t="s">
        <v>67</v>
      </c>
      <c r="C26" s="289">
        <v>3</v>
      </c>
      <c r="D26" s="290">
        <v>9.19</v>
      </c>
      <c r="E26" s="290">
        <v>4.55</v>
      </c>
      <c r="F26" s="291">
        <v>2.02</v>
      </c>
      <c r="G26" s="292">
        <v>1</v>
      </c>
      <c r="H26" s="293"/>
      <c r="I26" s="294"/>
      <c r="J26" s="64">
        <v>2</v>
      </c>
      <c r="K26" s="99">
        <v>9.4750000000000014</v>
      </c>
      <c r="L26" s="99">
        <v>4.55</v>
      </c>
      <c r="M26" s="295">
        <v>2.082417582417583</v>
      </c>
      <c r="N26" s="261">
        <v>1</v>
      </c>
      <c r="O26" s="19"/>
      <c r="P26" s="19"/>
      <c r="Q26" s="64">
        <v>2</v>
      </c>
      <c r="R26" s="99">
        <v>10.18</v>
      </c>
      <c r="S26" s="99">
        <v>4.62</v>
      </c>
      <c r="T26" s="100">
        <v>2.2042999999999999</v>
      </c>
      <c r="U26" s="261" t="s">
        <v>75</v>
      </c>
      <c r="V26" s="19"/>
      <c r="W26" s="19"/>
      <c r="X26" s="64">
        <v>1</v>
      </c>
      <c r="Y26" s="99">
        <v>13.09</v>
      </c>
      <c r="Z26" s="99">
        <v>4.8099999999999996</v>
      </c>
      <c r="AA26" s="100">
        <v>2.72</v>
      </c>
      <c r="AB26" s="261">
        <v>1</v>
      </c>
      <c r="AC26" s="19"/>
      <c r="AD26" s="19"/>
      <c r="AE26" s="449">
        <v>3</v>
      </c>
      <c r="AF26" s="451">
        <v>11.48</v>
      </c>
      <c r="AG26" s="451">
        <v>5.28</v>
      </c>
      <c r="AH26" s="454">
        <v>2.1749000000000001</v>
      </c>
      <c r="AI26" s="452">
        <v>0.81</v>
      </c>
      <c r="AJ26" s="19"/>
      <c r="AK26" s="19"/>
      <c r="AL26" s="449">
        <v>0</v>
      </c>
      <c r="AM26" s="451">
        <v>0</v>
      </c>
      <c r="AN26" s="451">
        <v>6.4</v>
      </c>
      <c r="AO26" s="454">
        <v>0</v>
      </c>
      <c r="AP26" s="452">
        <v>0</v>
      </c>
      <c r="AQ26" s="19"/>
      <c r="AR26" s="19"/>
      <c r="AT26" s="449">
        <v>0</v>
      </c>
      <c r="AU26" s="451">
        <v>0</v>
      </c>
      <c r="AV26" s="451">
        <v>8</v>
      </c>
      <c r="AW26" s="454">
        <v>0</v>
      </c>
      <c r="AX26" s="452">
        <v>0</v>
      </c>
    </row>
    <row r="27" spans="1:51" ht="14.45" thickBot="1">
      <c r="A27" s="2208"/>
      <c r="B27" s="286"/>
      <c r="C27" s="84"/>
      <c r="D27" s="85"/>
      <c r="E27" s="85"/>
      <c r="F27" s="86"/>
      <c r="G27" s="74"/>
      <c r="H27" s="81"/>
      <c r="I27" s="81"/>
      <c r="J27" s="297"/>
      <c r="K27" s="297"/>
      <c r="L27" s="297"/>
      <c r="M27" s="298"/>
      <c r="N27" s="299"/>
      <c r="O27" s="19"/>
      <c r="P27" s="19"/>
      <c r="Q27" s="30"/>
      <c r="R27" s="30"/>
      <c r="S27" s="30"/>
      <c r="T27" s="36"/>
      <c r="U27" s="29"/>
      <c r="V27" s="19"/>
      <c r="W27" s="19"/>
      <c r="X27" s="30"/>
      <c r="Y27" s="30"/>
      <c r="Z27" s="30"/>
      <c r="AA27" s="36"/>
      <c r="AB27" s="29"/>
      <c r="AC27" s="19"/>
      <c r="AD27" s="19"/>
      <c r="AE27" s="30"/>
      <c r="AF27" s="30"/>
      <c r="AG27" s="30"/>
      <c r="AH27" s="36"/>
      <c r="AI27" s="29"/>
      <c r="AJ27" s="19"/>
      <c r="AK27" s="19"/>
      <c r="AL27" s="30"/>
      <c r="AM27" s="30"/>
      <c r="AN27" s="30"/>
      <c r="AO27" s="36"/>
      <c r="AP27" s="29"/>
      <c r="AQ27" s="19"/>
      <c r="AR27" s="19"/>
      <c r="AT27" s="30"/>
      <c r="AU27" s="30"/>
      <c r="AV27" s="30"/>
      <c r="AW27" s="36"/>
      <c r="AX27" s="29"/>
    </row>
    <row r="28" spans="1:51" ht="14.45">
      <c r="A28" s="2208"/>
      <c r="B28" s="25"/>
      <c r="C28" s="2198" t="s">
        <v>76</v>
      </c>
      <c r="D28" s="2199"/>
      <c r="E28" s="2199"/>
      <c r="F28" s="2199"/>
      <c r="G28" s="2210"/>
      <c r="H28" s="81"/>
      <c r="I28" s="81"/>
      <c r="J28" s="2217" t="s">
        <v>76</v>
      </c>
      <c r="K28" s="2218"/>
      <c r="L28" s="2218"/>
      <c r="M28" s="2218"/>
      <c r="N28" s="2219"/>
      <c r="O28" s="19"/>
      <c r="P28" s="19"/>
      <c r="Q28" s="2186" t="s">
        <v>76</v>
      </c>
      <c r="R28" s="2187"/>
      <c r="S28" s="2187"/>
      <c r="T28" s="2187"/>
      <c r="U28" s="2188"/>
      <c r="V28" s="19"/>
      <c r="W28" s="19"/>
      <c r="X28" s="2186" t="s">
        <v>76</v>
      </c>
      <c r="Y28" s="2187"/>
      <c r="Z28" s="2187"/>
      <c r="AA28" s="2187"/>
      <c r="AB28" s="2188"/>
      <c r="AC28" s="19"/>
      <c r="AD28" s="19"/>
      <c r="AE28" s="2186" t="s">
        <v>76</v>
      </c>
      <c r="AF28" s="2187"/>
      <c r="AG28" s="2187"/>
      <c r="AH28" s="2187"/>
      <c r="AI28" s="2188"/>
      <c r="AJ28" s="19"/>
      <c r="AK28" s="19"/>
      <c r="AL28" s="2186" t="s">
        <v>76</v>
      </c>
      <c r="AM28" s="2187"/>
      <c r="AN28" s="2187"/>
      <c r="AO28" s="2187"/>
      <c r="AP28" s="2188"/>
      <c r="AQ28" s="19"/>
      <c r="AR28" s="19"/>
      <c r="AT28" s="2186" t="s">
        <v>76</v>
      </c>
      <c r="AU28" s="2187"/>
      <c r="AV28" s="2187"/>
      <c r="AW28" s="2187"/>
      <c r="AX28" s="2188"/>
    </row>
    <row r="29" spans="1:51" ht="40.9">
      <c r="A29" s="2208"/>
      <c r="B29" s="161"/>
      <c r="C29" s="82" t="s">
        <v>72</v>
      </c>
      <c r="D29" s="54" t="s">
        <v>64</v>
      </c>
      <c r="E29" s="54" t="s">
        <v>73</v>
      </c>
      <c r="F29" s="57" t="s">
        <v>74</v>
      </c>
      <c r="G29" s="54" t="s">
        <v>65</v>
      </c>
      <c r="H29" s="81"/>
      <c r="I29" s="79"/>
      <c r="J29" s="257" t="s">
        <v>72</v>
      </c>
      <c r="K29" s="283" t="s">
        <v>64</v>
      </c>
      <c r="L29" s="283" t="s">
        <v>73</v>
      </c>
      <c r="M29" s="300" t="s">
        <v>74</v>
      </c>
      <c r="N29" s="285" t="s">
        <v>65</v>
      </c>
      <c r="O29" s="19"/>
      <c r="P29" s="19"/>
      <c r="Q29" s="59" t="s">
        <v>72</v>
      </c>
      <c r="R29" s="34" t="s">
        <v>64</v>
      </c>
      <c r="S29" s="34" t="s">
        <v>73</v>
      </c>
      <c r="T29" s="37" t="s">
        <v>74</v>
      </c>
      <c r="U29" s="307" t="s">
        <v>65</v>
      </c>
      <c r="V29" s="19"/>
      <c r="W29" s="19"/>
      <c r="X29" s="59" t="s">
        <v>72</v>
      </c>
      <c r="Y29" s="34" t="s">
        <v>64</v>
      </c>
      <c r="Z29" s="34" t="s">
        <v>73</v>
      </c>
      <c r="AA29" s="37" t="s">
        <v>74</v>
      </c>
      <c r="AB29" s="307" t="s">
        <v>65</v>
      </c>
      <c r="AC29" s="19"/>
      <c r="AD29" s="19"/>
      <c r="AE29" s="59" t="s">
        <v>72</v>
      </c>
      <c r="AF29" s="34" t="s">
        <v>64</v>
      </c>
      <c r="AG29" s="34" t="s">
        <v>73</v>
      </c>
      <c r="AH29" s="37" t="s">
        <v>74</v>
      </c>
      <c r="AI29" s="307" t="s">
        <v>65</v>
      </c>
      <c r="AJ29" s="19"/>
      <c r="AK29" s="19"/>
      <c r="AL29" s="59" t="s">
        <v>72</v>
      </c>
      <c r="AM29" s="34" t="s">
        <v>64</v>
      </c>
      <c r="AN29" s="34" t="s">
        <v>73</v>
      </c>
      <c r="AO29" s="37" t="s">
        <v>74</v>
      </c>
      <c r="AP29" s="307" t="s">
        <v>65</v>
      </c>
      <c r="AQ29" s="19"/>
      <c r="AR29" s="19"/>
      <c r="AT29" s="59" t="s">
        <v>72</v>
      </c>
      <c r="AU29" s="34" t="s">
        <v>64</v>
      </c>
      <c r="AV29" s="34" t="s">
        <v>73</v>
      </c>
      <c r="AW29" s="37" t="s">
        <v>74</v>
      </c>
      <c r="AX29" s="307" t="s">
        <v>65</v>
      </c>
    </row>
    <row r="30" spans="1:51">
      <c r="A30" s="2208"/>
      <c r="B30" s="160" t="s">
        <v>66</v>
      </c>
      <c r="C30" s="87">
        <v>64</v>
      </c>
      <c r="D30" s="52">
        <v>11.8</v>
      </c>
      <c r="E30" s="52">
        <v>6.45</v>
      </c>
      <c r="F30" s="58">
        <v>1.83</v>
      </c>
      <c r="G30" s="53">
        <v>0.87</v>
      </c>
      <c r="H30" s="81"/>
      <c r="I30" s="79"/>
      <c r="J30" s="98">
        <v>52</v>
      </c>
      <c r="K30" s="28">
        <v>10.245961538461135</v>
      </c>
      <c r="L30" s="28">
        <v>6.45</v>
      </c>
      <c r="M30" s="280">
        <v>1.5885211687536642</v>
      </c>
      <c r="N30" s="97">
        <v>0.98165923262774102</v>
      </c>
      <c r="P30" s="19"/>
      <c r="Q30" s="98">
        <v>43</v>
      </c>
      <c r="R30" s="28">
        <v>10.02</v>
      </c>
      <c r="S30" s="28">
        <v>6.56</v>
      </c>
      <c r="T30" s="35">
        <v>1.53</v>
      </c>
      <c r="U30" s="97" t="s">
        <v>77</v>
      </c>
      <c r="W30" s="19"/>
      <c r="X30" s="98">
        <v>87</v>
      </c>
      <c r="Y30" s="28">
        <v>11.103589594278086</v>
      </c>
      <c r="Z30" s="28">
        <v>6.83</v>
      </c>
      <c r="AA30" s="35">
        <v>1.63</v>
      </c>
      <c r="AB30" s="97">
        <v>0.99</v>
      </c>
      <c r="AD30" s="19"/>
      <c r="AE30" s="455">
        <v>143</v>
      </c>
      <c r="AF30" s="447">
        <v>11.79</v>
      </c>
      <c r="AG30" s="447">
        <v>7.49</v>
      </c>
      <c r="AH30" s="453">
        <v>1.5745</v>
      </c>
      <c r="AI30" s="448">
        <v>0.98</v>
      </c>
      <c r="AK30" s="19"/>
      <c r="AL30" s="455">
        <v>125</v>
      </c>
      <c r="AM30" s="447">
        <v>12.96</v>
      </c>
      <c r="AN30" s="447">
        <v>8.6</v>
      </c>
      <c r="AO30" s="453">
        <v>1.5075000000000001</v>
      </c>
      <c r="AP30" s="448">
        <v>1</v>
      </c>
      <c r="AR30" s="19"/>
      <c r="AT30" s="455">
        <v>79</v>
      </c>
      <c r="AU30" s="447">
        <v>13.74</v>
      </c>
      <c r="AV30" s="447">
        <v>10.85</v>
      </c>
      <c r="AW30" s="453">
        <v>1.2659</v>
      </c>
      <c r="AX30" s="448">
        <v>1</v>
      </c>
    </row>
    <row r="31" spans="1:51" ht="14.45" thickBot="1">
      <c r="A31" s="2208"/>
      <c r="B31" s="259" t="s">
        <v>67</v>
      </c>
      <c r="C31" s="87">
        <v>40</v>
      </c>
      <c r="D31" s="52">
        <v>13.57</v>
      </c>
      <c r="E31" s="52">
        <v>6.45</v>
      </c>
      <c r="F31" s="58">
        <v>2.1</v>
      </c>
      <c r="G31" s="53">
        <v>1</v>
      </c>
      <c r="H31" s="7"/>
      <c r="I31" s="81"/>
      <c r="J31" s="301">
        <v>23</v>
      </c>
      <c r="K31" s="99">
        <v>10.437391304347409</v>
      </c>
      <c r="L31" s="99">
        <v>6.45</v>
      </c>
      <c r="M31" s="100">
        <v>1.6182002022244044</v>
      </c>
      <c r="N31" s="261">
        <v>1</v>
      </c>
      <c r="P31" s="19"/>
      <c r="Q31" s="301">
        <v>38</v>
      </c>
      <c r="R31" s="99">
        <v>10.220000000000001</v>
      </c>
      <c r="S31" s="99">
        <v>6.56</v>
      </c>
      <c r="T31" s="100">
        <v>1.56</v>
      </c>
      <c r="U31" s="261" t="s">
        <v>78</v>
      </c>
      <c r="W31" s="19"/>
      <c r="X31" s="301">
        <v>62</v>
      </c>
      <c r="Y31" s="99">
        <v>11.2</v>
      </c>
      <c r="Z31" s="99">
        <v>6.83</v>
      </c>
      <c r="AA31" s="100">
        <v>1.64</v>
      </c>
      <c r="AB31" s="261">
        <v>1</v>
      </c>
      <c r="AD31" s="19"/>
      <c r="AE31" s="456">
        <v>98</v>
      </c>
      <c r="AF31" s="451">
        <v>12.09</v>
      </c>
      <c r="AG31" s="447">
        <v>7.49</v>
      </c>
      <c r="AH31" s="454">
        <v>1.6142000000000001</v>
      </c>
      <c r="AI31" s="452">
        <v>1</v>
      </c>
      <c r="AK31" s="19"/>
      <c r="AL31" s="456">
        <v>100</v>
      </c>
      <c r="AM31" s="451">
        <v>12.91</v>
      </c>
      <c r="AN31" s="1551">
        <v>8.6</v>
      </c>
      <c r="AO31" s="454">
        <v>1.5016</v>
      </c>
      <c r="AP31" s="452">
        <v>0.99</v>
      </c>
      <c r="AR31" s="19"/>
      <c r="AT31" s="456">
        <v>77</v>
      </c>
      <c r="AU31" s="451">
        <v>13.23</v>
      </c>
      <c r="AV31" s="1933">
        <v>10.85</v>
      </c>
      <c r="AW31" s="454">
        <v>1.2197</v>
      </c>
      <c r="AX31" s="452">
        <v>0.96</v>
      </c>
    </row>
    <row r="32" spans="1:51" ht="14.45" thickBot="1">
      <c r="A32" s="2208"/>
      <c r="B32" s="21"/>
      <c r="C32" s="84"/>
      <c r="D32" s="85"/>
      <c r="E32" s="85"/>
      <c r="F32" s="86"/>
      <c r="G32" s="74"/>
      <c r="H32" s="7"/>
      <c r="I32" s="81"/>
      <c r="J32" s="297"/>
      <c r="K32" s="297"/>
      <c r="L32" s="297"/>
      <c r="M32" s="298"/>
      <c r="N32" s="299"/>
      <c r="P32" s="19"/>
      <c r="Q32" s="30"/>
      <c r="R32" s="30"/>
      <c r="S32" s="30"/>
      <c r="T32" s="36"/>
      <c r="U32" s="29"/>
      <c r="W32" s="19"/>
      <c r="X32" s="30"/>
      <c r="Y32" s="30"/>
      <c r="Z32" s="30"/>
      <c r="AA32" s="36"/>
      <c r="AB32" s="29"/>
      <c r="AD32" s="19"/>
      <c r="AE32" s="30"/>
      <c r="AF32" s="30"/>
      <c r="AG32" s="30"/>
      <c r="AH32" s="36"/>
      <c r="AI32" s="29"/>
      <c r="AK32" s="19"/>
      <c r="AL32" s="30"/>
      <c r="AM32" s="30"/>
      <c r="AN32" s="267"/>
      <c r="AO32" s="36"/>
      <c r="AP32" s="29"/>
      <c r="AR32" s="19"/>
      <c r="AT32" s="30"/>
      <c r="AU32" s="30"/>
      <c r="AV32" s="267"/>
      <c r="AW32" s="36"/>
      <c r="AX32" s="29"/>
    </row>
    <row r="33" spans="1:50" ht="15" thickBot="1">
      <c r="A33" s="2208"/>
      <c r="B33" s="25"/>
      <c r="C33" s="2186" t="s">
        <v>79</v>
      </c>
      <c r="D33" s="2187"/>
      <c r="E33" s="2187"/>
      <c r="F33" s="2187"/>
      <c r="G33" s="2222"/>
      <c r="H33" s="185"/>
      <c r="I33" s="860"/>
      <c r="J33" s="2186" t="s">
        <v>79</v>
      </c>
      <c r="K33" s="2187"/>
      <c r="L33" s="2187"/>
      <c r="M33" s="2187"/>
      <c r="N33" s="2188"/>
      <c r="O33" s="370"/>
      <c r="P33" s="861"/>
      <c r="Q33" s="2186" t="s">
        <v>79</v>
      </c>
      <c r="R33" s="2187"/>
      <c r="S33" s="2187"/>
      <c r="T33" s="2187"/>
      <c r="U33" s="2188"/>
      <c r="W33" s="19"/>
      <c r="X33" s="2186" t="s">
        <v>79</v>
      </c>
      <c r="Y33" s="2187"/>
      <c r="Z33" s="2187"/>
      <c r="AA33" s="2187"/>
      <c r="AB33" s="2188"/>
      <c r="AD33" s="19"/>
      <c r="AE33" s="2186" t="s">
        <v>80</v>
      </c>
      <c r="AF33" s="2187"/>
      <c r="AG33" s="2187"/>
      <c r="AH33" s="2187"/>
      <c r="AI33" s="2188"/>
      <c r="AK33" s="19"/>
      <c r="AL33" s="2186" t="s">
        <v>81</v>
      </c>
      <c r="AM33" s="2187"/>
      <c r="AN33" s="2187"/>
      <c r="AO33" s="2187"/>
      <c r="AP33" s="2188"/>
      <c r="AR33" s="19"/>
      <c r="AT33" s="2186" t="s">
        <v>81</v>
      </c>
      <c r="AU33" s="2187"/>
      <c r="AV33" s="2187"/>
      <c r="AW33" s="2187"/>
      <c r="AX33" s="2188"/>
    </row>
    <row r="34" spans="1:50" ht="40.9">
      <c r="A34" s="2208"/>
      <c r="B34" s="303"/>
      <c r="C34" s="82" t="s">
        <v>72</v>
      </c>
      <c r="D34" s="54" t="s">
        <v>64</v>
      </c>
      <c r="E34" s="54" t="s">
        <v>73</v>
      </c>
      <c r="F34" s="57" t="s">
        <v>74</v>
      </c>
      <c r="G34" s="54" t="s">
        <v>65</v>
      </c>
      <c r="H34" s="7"/>
      <c r="I34" s="79"/>
      <c r="J34" s="257" t="s">
        <v>72</v>
      </c>
      <c r="K34" s="283" t="s">
        <v>64</v>
      </c>
      <c r="L34" s="283" t="s">
        <v>73</v>
      </c>
      <c r="M34" s="300" t="s">
        <v>74</v>
      </c>
      <c r="N34" s="285" t="s">
        <v>65</v>
      </c>
      <c r="P34" s="62"/>
      <c r="Q34" s="257" t="s">
        <v>72</v>
      </c>
      <c r="R34" s="283" t="s">
        <v>64</v>
      </c>
      <c r="S34" s="283" t="s">
        <v>73</v>
      </c>
      <c r="T34" s="300" t="s">
        <v>74</v>
      </c>
      <c r="U34" s="285" t="s">
        <v>65</v>
      </c>
      <c r="W34" s="19"/>
      <c r="X34" s="59" t="s">
        <v>72</v>
      </c>
      <c r="Y34" s="34" t="s">
        <v>64</v>
      </c>
      <c r="Z34" s="34" t="s">
        <v>73</v>
      </c>
      <c r="AA34" s="37" t="s">
        <v>74</v>
      </c>
      <c r="AB34" s="307" t="s">
        <v>65</v>
      </c>
      <c r="AD34" s="19"/>
      <c r="AE34" s="59" t="s">
        <v>72</v>
      </c>
      <c r="AF34" s="34" t="s">
        <v>64</v>
      </c>
      <c r="AG34" s="34" t="s">
        <v>73</v>
      </c>
      <c r="AH34" s="37" t="s">
        <v>74</v>
      </c>
      <c r="AI34" s="307" t="s">
        <v>65</v>
      </c>
      <c r="AK34" s="19"/>
      <c r="AL34" s="59" t="s">
        <v>72</v>
      </c>
      <c r="AM34" s="34" t="s">
        <v>64</v>
      </c>
      <c r="AN34" s="34" t="s">
        <v>73</v>
      </c>
      <c r="AO34" s="37" t="s">
        <v>74</v>
      </c>
      <c r="AP34" s="307" t="s">
        <v>65</v>
      </c>
      <c r="AR34" s="19"/>
      <c r="AT34" s="59" t="s">
        <v>72</v>
      </c>
      <c r="AU34" s="34" t="s">
        <v>64</v>
      </c>
      <c r="AV34" s="34" t="s">
        <v>73</v>
      </c>
      <c r="AW34" s="37" t="s">
        <v>74</v>
      </c>
      <c r="AX34" s="307" t="s">
        <v>65</v>
      </c>
    </row>
    <row r="35" spans="1:50">
      <c r="A35" s="2208"/>
      <c r="B35" s="302" t="s">
        <v>66</v>
      </c>
      <c r="C35" s="87">
        <v>281</v>
      </c>
      <c r="D35" s="52">
        <v>13.69</v>
      </c>
      <c r="E35" s="52">
        <v>8.1999999999999993</v>
      </c>
      <c r="F35" s="58">
        <v>1.67</v>
      </c>
      <c r="G35" s="53">
        <v>0.98</v>
      </c>
      <c r="H35" s="7"/>
      <c r="I35" s="79"/>
      <c r="J35" s="98">
        <v>201</v>
      </c>
      <c r="K35" s="28">
        <v>12.211343283582613</v>
      </c>
      <c r="L35" s="28">
        <v>8.1999999999999993</v>
      </c>
      <c r="M35" s="280">
        <v>1.489188205314953</v>
      </c>
      <c r="N35" s="97">
        <v>1</v>
      </c>
      <c r="P35" s="62"/>
      <c r="Q35" s="98">
        <v>60</v>
      </c>
      <c r="R35" s="28">
        <v>11.22</v>
      </c>
      <c r="S35" s="28">
        <v>8.36</v>
      </c>
      <c r="T35" s="280">
        <v>1.34</v>
      </c>
      <c r="U35" s="97" t="s">
        <v>82</v>
      </c>
      <c r="W35" s="19"/>
      <c r="X35" s="98">
        <v>100</v>
      </c>
      <c r="Y35" s="28">
        <v>11.77</v>
      </c>
      <c r="Z35" s="28">
        <v>9.18</v>
      </c>
      <c r="AA35" s="35">
        <v>1.28</v>
      </c>
      <c r="AB35" s="97">
        <v>0.96</v>
      </c>
      <c r="AD35" s="19"/>
      <c r="AE35" s="455">
        <v>128</v>
      </c>
      <c r="AF35" s="447">
        <v>12.98</v>
      </c>
      <c r="AG35" s="447">
        <v>10.18</v>
      </c>
      <c r="AH35" s="453">
        <v>1.2747999999999999</v>
      </c>
      <c r="AI35" s="448">
        <v>1</v>
      </c>
      <c r="AK35" s="19"/>
      <c r="AL35" s="1624">
        <v>4939</v>
      </c>
      <c r="AM35" s="447">
        <v>18.84</v>
      </c>
      <c r="AN35" s="447">
        <v>11.44</v>
      </c>
      <c r="AO35" s="453">
        <v>1.6465000000000001</v>
      </c>
      <c r="AP35" s="448">
        <v>1</v>
      </c>
      <c r="AR35" s="19"/>
      <c r="AT35" s="1624">
        <v>5011</v>
      </c>
      <c r="AU35" s="447">
        <v>19.760000000000002</v>
      </c>
      <c r="AV35" s="447">
        <v>12.21</v>
      </c>
      <c r="AW35" s="453">
        <v>1.6187</v>
      </c>
      <c r="AX35" s="448">
        <v>1</v>
      </c>
    </row>
    <row r="36" spans="1:50" ht="14.45" thickBot="1">
      <c r="A36" s="2208"/>
      <c r="B36" s="259" t="s">
        <v>67</v>
      </c>
      <c r="C36" s="862">
        <v>229</v>
      </c>
      <c r="D36" s="92">
        <v>13.99</v>
      </c>
      <c r="E36" s="92">
        <v>8.1999999999999993</v>
      </c>
      <c r="F36" s="93">
        <v>1.71</v>
      </c>
      <c r="G36" s="94">
        <v>1</v>
      </c>
      <c r="H36" s="95"/>
      <c r="I36" s="293"/>
      <c r="J36" s="301">
        <v>153</v>
      </c>
      <c r="K36" s="99">
        <v>11.619411764706076</v>
      </c>
      <c r="L36" s="99">
        <v>8.1999999999999993</v>
      </c>
      <c r="M36" s="100">
        <v>1.4170014347202533</v>
      </c>
      <c r="N36" s="261">
        <v>0.95152609298336965</v>
      </c>
      <c r="O36" s="66"/>
      <c r="P36" s="288"/>
      <c r="Q36" s="301">
        <v>42</v>
      </c>
      <c r="R36" s="99">
        <v>10.6</v>
      </c>
      <c r="S36" s="99">
        <v>8.36</v>
      </c>
      <c r="T36" s="100">
        <v>1.27</v>
      </c>
      <c r="U36" s="261" t="s">
        <v>82</v>
      </c>
      <c r="W36" s="19"/>
      <c r="X36" s="301">
        <v>88</v>
      </c>
      <c r="Y36" s="99">
        <v>12.15</v>
      </c>
      <c r="Z36" s="99">
        <v>9.18</v>
      </c>
      <c r="AA36" s="100">
        <v>1.32</v>
      </c>
      <c r="AB36" s="261">
        <v>1</v>
      </c>
      <c r="AD36" s="19"/>
      <c r="AE36" s="456">
        <v>126</v>
      </c>
      <c r="AF36" s="451">
        <v>12.52</v>
      </c>
      <c r="AG36" s="451">
        <v>10.18</v>
      </c>
      <c r="AH36" s="454">
        <v>1.2296</v>
      </c>
      <c r="AI36" s="452">
        <v>0.96</v>
      </c>
      <c r="AK36" s="19"/>
      <c r="AL36" s="449">
        <v>2839</v>
      </c>
      <c r="AM36" s="451">
        <v>17.89</v>
      </c>
      <c r="AN36" s="451">
        <v>11.44</v>
      </c>
      <c r="AO36" s="454">
        <v>1.5638000000000001</v>
      </c>
      <c r="AP36" s="452">
        <v>0.95</v>
      </c>
      <c r="AR36" s="19"/>
      <c r="AT36" s="449">
        <v>2923</v>
      </c>
      <c r="AU36" s="451">
        <v>18.75</v>
      </c>
      <c r="AV36" s="451">
        <v>12.21</v>
      </c>
      <c r="AW36" s="454">
        <v>1.5357000000000001</v>
      </c>
      <c r="AX36" s="452">
        <v>0.95</v>
      </c>
    </row>
    <row r="37" spans="1:50" ht="14.45" thickBot="1">
      <c r="A37" s="2208"/>
      <c r="B37" s="21"/>
      <c r="C37" s="88"/>
      <c r="D37" s="89"/>
      <c r="E37" s="89"/>
      <c r="F37" s="89"/>
      <c r="G37" s="89"/>
      <c r="H37" s="7"/>
      <c r="I37" s="81"/>
      <c r="J37" s="30"/>
      <c r="K37" s="30"/>
      <c r="L37" s="30"/>
      <c r="M37" s="30"/>
      <c r="N37" s="30"/>
      <c r="Q37" s="30"/>
      <c r="R37" s="30"/>
      <c r="S37" s="30"/>
      <c r="T37" s="30"/>
      <c r="U37" s="30"/>
      <c r="X37" s="30"/>
      <c r="Y37" s="30"/>
      <c r="Z37" s="30"/>
      <c r="AA37" s="30"/>
      <c r="AB37" s="30"/>
      <c r="AE37" s="30"/>
      <c r="AF37" s="30"/>
      <c r="AG37" s="30"/>
      <c r="AH37" s="30"/>
      <c r="AI37" s="30"/>
      <c r="AL37" s="30"/>
      <c r="AM37" s="30"/>
      <c r="AN37" s="30"/>
      <c r="AO37" s="30"/>
      <c r="AP37" s="30"/>
    </row>
    <row r="38" spans="1:50" ht="14.85" customHeight="1" thickBot="1">
      <c r="A38" s="2208"/>
      <c r="B38" s="306"/>
      <c r="C38" s="2198" t="s">
        <v>83</v>
      </c>
      <c r="D38" s="2199"/>
      <c r="E38" s="2199"/>
      <c r="F38" s="2199"/>
      <c r="G38" s="2210"/>
      <c r="H38" s="7"/>
      <c r="I38" s="7"/>
      <c r="J38" s="2217" t="s">
        <v>83</v>
      </c>
      <c r="K38" s="2218"/>
      <c r="L38" s="2218"/>
      <c r="M38" s="2218"/>
      <c r="N38" s="2220"/>
      <c r="Q38" s="2186" t="s">
        <v>83</v>
      </c>
      <c r="R38" s="2187"/>
      <c r="S38" s="2187"/>
      <c r="T38" s="2187"/>
      <c r="U38" s="2226"/>
      <c r="X38" s="2186" t="s">
        <v>83</v>
      </c>
      <c r="Y38" s="2187"/>
      <c r="Z38" s="2187"/>
      <c r="AA38" s="2187"/>
      <c r="AB38" s="2188"/>
      <c r="AE38" s="2186" t="s">
        <v>84</v>
      </c>
      <c r="AF38" s="2187"/>
      <c r="AG38" s="2187"/>
      <c r="AH38" s="2187"/>
      <c r="AI38" s="2188"/>
    </row>
    <row r="39" spans="1:50" ht="40.9">
      <c r="A39" s="2208"/>
      <c r="B39" s="305"/>
      <c r="C39" s="82" t="s">
        <v>72</v>
      </c>
      <c r="D39" s="54" t="s">
        <v>64</v>
      </c>
      <c r="E39" s="54" t="s">
        <v>73</v>
      </c>
      <c r="F39" s="57" t="s">
        <v>74</v>
      </c>
      <c r="G39" s="54" t="s">
        <v>65</v>
      </c>
      <c r="H39" s="7"/>
      <c r="I39" s="90"/>
      <c r="J39" s="257" t="s">
        <v>72</v>
      </c>
      <c r="K39" s="283" t="s">
        <v>64</v>
      </c>
      <c r="L39" s="283" t="s">
        <v>73</v>
      </c>
      <c r="M39" s="300" t="s">
        <v>74</v>
      </c>
      <c r="N39" s="285" t="s">
        <v>65</v>
      </c>
      <c r="P39" s="63"/>
      <c r="Q39" s="257" t="s">
        <v>72</v>
      </c>
      <c r="R39" s="283" t="s">
        <v>64</v>
      </c>
      <c r="S39" s="283" t="s">
        <v>73</v>
      </c>
      <c r="T39" s="300" t="s">
        <v>74</v>
      </c>
      <c r="U39" s="285" t="s">
        <v>65</v>
      </c>
      <c r="X39" s="59" t="s">
        <v>72</v>
      </c>
      <c r="Y39" s="34" t="s">
        <v>64</v>
      </c>
      <c r="Z39" s="34" t="s">
        <v>73</v>
      </c>
      <c r="AA39" s="37" t="s">
        <v>74</v>
      </c>
      <c r="AB39" s="307" t="s">
        <v>65</v>
      </c>
      <c r="AE39" s="59" t="s">
        <v>72</v>
      </c>
      <c r="AF39" s="34" t="s">
        <v>64</v>
      </c>
      <c r="AG39" s="34" t="s">
        <v>73</v>
      </c>
      <c r="AH39" s="37" t="s">
        <v>74</v>
      </c>
      <c r="AI39" s="307" t="s">
        <v>65</v>
      </c>
    </row>
    <row r="40" spans="1:50">
      <c r="A40" s="2208"/>
      <c r="B40" s="160" t="s">
        <v>66</v>
      </c>
      <c r="C40" s="69">
        <v>4086</v>
      </c>
      <c r="D40" s="52">
        <v>19.22</v>
      </c>
      <c r="E40" s="52">
        <v>8.7200000000000006</v>
      </c>
      <c r="F40" s="58">
        <v>2.2000000000000002</v>
      </c>
      <c r="G40" s="53">
        <v>1</v>
      </c>
      <c r="H40" s="7"/>
      <c r="I40" s="90"/>
      <c r="J40" s="61">
        <v>3141</v>
      </c>
      <c r="K40" s="28">
        <v>17.401929321872021</v>
      </c>
      <c r="L40" s="28">
        <v>8.7200000000000006</v>
      </c>
      <c r="M40" s="280">
        <v>1.9956340965449564</v>
      </c>
      <c r="N40" s="97">
        <v>1</v>
      </c>
      <c r="P40" s="63"/>
      <c r="Q40" s="61">
        <v>3121</v>
      </c>
      <c r="R40" s="28">
        <v>16.16</v>
      </c>
      <c r="S40" s="28">
        <v>8.91</v>
      </c>
      <c r="T40" s="280">
        <v>1.81</v>
      </c>
      <c r="U40" s="97" t="s">
        <v>85</v>
      </c>
      <c r="X40" s="61">
        <v>4022</v>
      </c>
      <c r="Y40" s="28">
        <v>16.175369675748854</v>
      </c>
      <c r="Z40" s="28">
        <v>9.5</v>
      </c>
      <c r="AA40" s="35">
        <v>1.7</v>
      </c>
      <c r="AB40" s="97">
        <v>1</v>
      </c>
      <c r="AE40" s="445">
        <v>4441</v>
      </c>
      <c r="AF40" s="447">
        <v>17.89</v>
      </c>
      <c r="AG40" s="447">
        <v>10.42</v>
      </c>
      <c r="AH40" s="453">
        <v>1.7172000000000001</v>
      </c>
      <c r="AI40" s="448">
        <v>1</v>
      </c>
    </row>
    <row r="41" spans="1:50" ht="14.45" thickBot="1">
      <c r="A41" s="2209"/>
      <c r="B41" s="255" t="s">
        <v>67</v>
      </c>
      <c r="C41" s="91">
        <v>2322</v>
      </c>
      <c r="D41" s="92">
        <v>17.77</v>
      </c>
      <c r="E41" s="92">
        <v>8.7200000000000006</v>
      </c>
      <c r="F41" s="93">
        <v>2.04</v>
      </c>
      <c r="G41" s="94">
        <v>0.92</v>
      </c>
      <c r="H41" s="95"/>
      <c r="I41" s="96"/>
      <c r="J41" s="64">
        <v>1676</v>
      </c>
      <c r="K41" s="99">
        <v>15.747142004773208</v>
      </c>
      <c r="L41" s="99">
        <v>8.7200000000000006</v>
      </c>
      <c r="M41" s="100">
        <v>1.8058649088042669</v>
      </c>
      <c r="N41" s="261">
        <v>0.90490782450087559</v>
      </c>
      <c r="P41" s="63"/>
      <c r="Q41" s="64">
        <v>1737</v>
      </c>
      <c r="R41" s="99">
        <v>14.59</v>
      </c>
      <c r="S41" s="99">
        <v>8.91</v>
      </c>
      <c r="T41" s="295">
        <v>1.64</v>
      </c>
      <c r="U41" s="261" t="s">
        <v>78</v>
      </c>
      <c r="X41" s="64">
        <v>2086</v>
      </c>
      <c r="Y41" s="99">
        <v>15.39013645750002</v>
      </c>
      <c r="Z41" s="99">
        <v>9.5</v>
      </c>
      <c r="AA41" s="100">
        <v>1.62</v>
      </c>
      <c r="AB41" s="261">
        <v>0.95</v>
      </c>
      <c r="AE41" s="449">
        <v>2405</v>
      </c>
      <c r="AF41" s="451">
        <v>16.91</v>
      </c>
      <c r="AG41" s="451">
        <v>10.42</v>
      </c>
      <c r="AH41" s="454">
        <v>1.6233</v>
      </c>
      <c r="AI41" s="452">
        <v>0.95</v>
      </c>
    </row>
    <row r="42" spans="1:50">
      <c r="B42" s="304"/>
      <c r="H42" s="7"/>
      <c r="I42" s="7"/>
    </row>
  </sheetData>
  <mergeCells count="52">
    <mergeCell ref="AT33:AX33"/>
    <mergeCell ref="AS8:AY8"/>
    <mergeCell ref="AS9:AY9"/>
    <mergeCell ref="AT22:AX22"/>
    <mergeCell ref="AT23:AX23"/>
    <mergeCell ref="AT28:AX28"/>
    <mergeCell ref="AL33:AP33"/>
    <mergeCell ref="AL8:AR8"/>
    <mergeCell ref="AL9:AR9"/>
    <mergeCell ref="AL22:AP22"/>
    <mergeCell ref="AL23:AP23"/>
    <mergeCell ref="AL28:AP28"/>
    <mergeCell ref="C28:G28"/>
    <mergeCell ref="C33:G33"/>
    <mergeCell ref="X38:AB38"/>
    <mergeCell ref="X8:AD8"/>
    <mergeCell ref="X9:AD9"/>
    <mergeCell ref="X22:AB22"/>
    <mergeCell ref="X23:AB23"/>
    <mergeCell ref="X28:AB28"/>
    <mergeCell ref="X33:AB33"/>
    <mergeCell ref="Q38:U38"/>
    <mergeCell ref="Q8:W8"/>
    <mergeCell ref="Q9:W9"/>
    <mergeCell ref="Q22:U22"/>
    <mergeCell ref="Q23:U23"/>
    <mergeCell ref="Q28:U28"/>
    <mergeCell ref="J8:P8"/>
    <mergeCell ref="A4:P4"/>
    <mergeCell ref="A5:O6"/>
    <mergeCell ref="B7:J7"/>
    <mergeCell ref="A8:A9"/>
    <mergeCell ref="A10:A41"/>
    <mergeCell ref="C38:G38"/>
    <mergeCell ref="C9:I9"/>
    <mergeCell ref="C22:G22"/>
    <mergeCell ref="J9:P9"/>
    <mergeCell ref="J22:N22"/>
    <mergeCell ref="J23:N23"/>
    <mergeCell ref="J28:N28"/>
    <mergeCell ref="J33:N33"/>
    <mergeCell ref="J38:N38"/>
    <mergeCell ref="C8:I8"/>
    <mergeCell ref="C23:G23"/>
    <mergeCell ref="Q33:U33"/>
    <mergeCell ref="AE33:AI33"/>
    <mergeCell ref="AE38:AI38"/>
    <mergeCell ref="AE8:AK8"/>
    <mergeCell ref="AE9:AK9"/>
    <mergeCell ref="AE22:AI22"/>
    <mergeCell ref="AE23:AI23"/>
    <mergeCell ref="AE28:AI28"/>
  </mergeCells>
  <pageMargins left="0.25" right="0.25" top="0.75" bottom="0.75" header="0.3" footer="0.3"/>
  <pageSetup paperSize="8" orientation="landscape" r:id="rId1"/>
  <headerFooter>
    <oddFooter>&amp;C_x000D_&amp;1#&amp;"Calibri"&amp;10&amp;K000000 C2 -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AA99C-3CC0-4DCD-BE36-A29710BAF304}">
  <sheetPr>
    <tabColor theme="0"/>
  </sheetPr>
  <dimension ref="A1:O6"/>
  <sheetViews>
    <sheetView workbookViewId="0"/>
  </sheetViews>
  <sheetFormatPr defaultRowHeight="14.45"/>
  <cols>
    <col min="1" max="1" width="48.85546875" customWidth="1"/>
    <col min="2" max="2" width="25.5703125" customWidth="1"/>
  </cols>
  <sheetData>
    <row r="1" spans="1:15" ht="20.45" customHeight="1">
      <c r="A1" s="2167" t="s">
        <v>86</v>
      </c>
      <c r="B1" s="2167"/>
      <c r="C1" s="2167"/>
      <c r="D1" s="2167"/>
      <c r="E1" s="2167"/>
      <c r="F1" s="2167"/>
      <c r="G1" s="2167"/>
      <c r="H1" s="2167"/>
      <c r="I1" s="2167"/>
      <c r="J1" s="2167"/>
      <c r="K1" s="2167"/>
      <c r="L1" s="2167"/>
      <c r="M1" s="2167"/>
      <c r="N1" s="2167"/>
      <c r="O1" s="2167"/>
    </row>
    <row r="3" spans="1:15">
      <c r="A3" s="1920"/>
      <c r="B3" s="1920" t="s">
        <v>12</v>
      </c>
    </row>
    <row r="4" spans="1:15" ht="91.5" customHeight="1">
      <c r="A4" s="1921" t="s">
        <v>87</v>
      </c>
      <c r="B4" s="1921" t="s">
        <v>88</v>
      </c>
    </row>
    <row r="5" spans="1:15" ht="72">
      <c r="A5" s="1920" t="s">
        <v>89</v>
      </c>
      <c r="B5" s="1921" t="s">
        <v>88</v>
      </c>
    </row>
    <row r="6" spans="1:15" ht="72">
      <c r="A6" s="1920" t="s">
        <v>90</v>
      </c>
      <c r="B6" s="1921" t="s">
        <v>88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289B0-ABFA-4197-96EF-693B3358FC18}">
  <sheetPr codeName="Sheet13">
    <tabColor theme="0"/>
  </sheetPr>
  <dimension ref="A1:K28"/>
  <sheetViews>
    <sheetView showGridLines="0" topLeftCell="B1" zoomScaleNormal="100" workbookViewId="0">
      <pane xSplit="2" ySplit="4" topLeftCell="H5" activePane="bottomRight" state="frozen"/>
      <selection pane="bottomRight" activeCell="B1" sqref="B1"/>
      <selection pane="bottomLeft"/>
      <selection pane="topRight"/>
    </sheetView>
  </sheetViews>
  <sheetFormatPr defaultColWidth="8.85546875" defaultRowHeight="13.9"/>
  <cols>
    <col min="1" max="1" width="5" style="7" customWidth="1"/>
    <col min="2" max="2" width="23.5703125" style="7" customWidth="1"/>
    <col min="3" max="3" width="55.42578125" style="7" customWidth="1"/>
    <col min="4" max="9" width="29.5703125" style="7" customWidth="1"/>
    <col min="10" max="10" width="30.42578125" style="7" customWidth="1"/>
    <col min="11" max="16384" width="8.85546875" style="7"/>
  </cols>
  <sheetData>
    <row r="1" spans="1:11" ht="17.45">
      <c r="B1" s="11" t="s">
        <v>91</v>
      </c>
    </row>
    <row r="2" spans="1:11" ht="17.45">
      <c r="B2" s="11" t="s">
        <v>92</v>
      </c>
      <c r="C2" s="11"/>
      <c r="D2" s="164"/>
    </row>
    <row r="3" spans="1:11" ht="18" thickBot="1">
      <c r="B3" s="156"/>
      <c r="C3" s="11"/>
    </row>
    <row r="4" spans="1:11" ht="15" customHeight="1" thickBot="1">
      <c r="A4" s="1010"/>
      <c r="B4" s="1009"/>
      <c r="C4" s="1006"/>
      <c r="D4" s="1874" t="s">
        <v>6</v>
      </c>
      <c r="E4" s="1873" t="s">
        <v>7</v>
      </c>
      <c r="F4" s="1099" t="s">
        <v>8</v>
      </c>
      <c r="G4" s="1099" t="s">
        <v>9</v>
      </c>
      <c r="H4" s="1099" t="s">
        <v>10</v>
      </c>
      <c r="I4" s="1782" t="s">
        <v>11</v>
      </c>
      <c r="J4" s="1782" t="s">
        <v>12</v>
      </c>
      <c r="K4" s="2031"/>
    </row>
    <row r="5" spans="1:11">
      <c r="A5" s="2233"/>
      <c r="B5" s="2236" t="s">
        <v>93</v>
      </c>
      <c r="C5" s="1007" t="s">
        <v>94</v>
      </c>
      <c r="D5" s="1854">
        <v>385</v>
      </c>
      <c r="E5" s="1865">
        <v>293</v>
      </c>
      <c r="F5" s="1865">
        <v>271</v>
      </c>
      <c r="G5" s="1865">
        <v>306</v>
      </c>
      <c r="H5" s="1504">
        <v>331</v>
      </c>
      <c r="I5" s="1850">
        <v>366</v>
      </c>
      <c r="J5" s="1850">
        <v>400</v>
      </c>
    </row>
    <row r="6" spans="1:11">
      <c r="A6" s="2234"/>
      <c r="B6" s="2237"/>
      <c r="C6" s="1008" t="s">
        <v>95</v>
      </c>
      <c r="D6" s="1851">
        <v>81</v>
      </c>
      <c r="E6" s="1866">
        <v>52</v>
      </c>
      <c r="F6" s="1866">
        <v>46</v>
      </c>
      <c r="G6" s="1866">
        <v>46</v>
      </c>
      <c r="H6" s="1505">
        <v>52</v>
      </c>
      <c r="I6" s="1851">
        <v>54</v>
      </c>
      <c r="J6" s="1851">
        <v>56</v>
      </c>
    </row>
    <row r="7" spans="1:11">
      <c r="A7" s="2234"/>
      <c r="B7" s="2237"/>
      <c r="C7" s="1849" t="s">
        <v>96</v>
      </c>
      <c r="D7" s="1875">
        <v>0.21</v>
      </c>
      <c r="E7" s="1871">
        <v>0.18</v>
      </c>
      <c r="F7" s="1871">
        <v>0.17</v>
      </c>
      <c r="G7" s="1867">
        <v>0.15</v>
      </c>
      <c r="H7" s="1858">
        <f>H6/H5</f>
        <v>0.15709969788519637</v>
      </c>
      <c r="I7" s="1852">
        <f>I6/I5</f>
        <v>0.14754098360655737</v>
      </c>
      <c r="J7" s="1852">
        <v>0.14000000000000001</v>
      </c>
    </row>
    <row r="8" spans="1:11">
      <c r="A8" s="2234"/>
      <c r="B8" s="2238"/>
      <c r="C8" s="1847" t="s">
        <v>97</v>
      </c>
      <c r="D8" s="1876"/>
      <c r="E8" s="1872"/>
      <c r="F8" s="1872"/>
      <c r="G8" s="1868" t="s">
        <v>30</v>
      </c>
      <c r="H8" s="1859" t="s">
        <v>30</v>
      </c>
      <c r="I8" s="1853" t="s">
        <v>30</v>
      </c>
      <c r="J8" s="1853">
        <v>1</v>
      </c>
    </row>
    <row r="9" spans="1:11">
      <c r="A9" s="2234"/>
      <c r="B9" s="2236" t="s">
        <v>98</v>
      </c>
      <c r="C9" s="1007" t="s">
        <v>94</v>
      </c>
      <c r="D9" s="1850">
        <v>455</v>
      </c>
      <c r="E9" s="1865">
        <v>372</v>
      </c>
      <c r="F9" s="1865">
        <v>361</v>
      </c>
      <c r="G9" s="1865">
        <v>425</v>
      </c>
      <c r="H9" s="1504">
        <v>371</v>
      </c>
      <c r="I9" s="1850">
        <v>491</v>
      </c>
      <c r="J9" s="1850">
        <v>532</v>
      </c>
    </row>
    <row r="10" spans="1:11">
      <c r="A10" s="2234"/>
      <c r="B10" s="2237"/>
      <c r="C10" s="1008" t="s">
        <v>95</v>
      </c>
      <c r="D10" s="1851">
        <v>80</v>
      </c>
      <c r="E10" s="1866">
        <v>66</v>
      </c>
      <c r="F10" s="1866">
        <v>71</v>
      </c>
      <c r="G10" s="1866">
        <v>83</v>
      </c>
      <c r="H10" s="1505">
        <v>63</v>
      </c>
      <c r="I10" s="1851">
        <v>72</v>
      </c>
      <c r="J10" s="1851">
        <v>83</v>
      </c>
    </row>
    <row r="11" spans="1:11">
      <c r="A11" s="2234"/>
      <c r="B11" s="2237"/>
      <c r="C11" s="1849" t="s">
        <v>96</v>
      </c>
      <c r="D11" s="1875">
        <v>0.18</v>
      </c>
      <c r="E11" s="1871">
        <v>0.18</v>
      </c>
      <c r="F11" s="1871">
        <v>0.2</v>
      </c>
      <c r="G11" s="1867">
        <v>0.2</v>
      </c>
      <c r="H11" s="1858">
        <f>H10/H9</f>
        <v>0.16981132075471697</v>
      </c>
      <c r="I11" s="1852">
        <f>I10/I9</f>
        <v>0.14663951120162932</v>
      </c>
      <c r="J11" s="1852">
        <v>0.156</v>
      </c>
    </row>
    <row r="12" spans="1:11" ht="14.45" thickBot="1">
      <c r="A12" s="2234"/>
      <c r="B12" s="2238"/>
      <c r="C12" s="1847" t="s">
        <v>97</v>
      </c>
      <c r="D12" s="1876"/>
      <c r="E12" s="1872"/>
      <c r="F12" s="1872"/>
      <c r="G12" s="1868" t="s">
        <v>30</v>
      </c>
      <c r="H12" s="1859" t="s">
        <v>30</v>
      </c>
      <c r="I12" s="1853" t="s">
        <v>30</v>
      </c>
      <c r="J12" s="1853">
        <v>1</v>
      </c>
    </row>
    <row r="13" spans="1:11">
      <c r="A13" s="2234"/>
      <c r="B13" s="2236" t="s">
        <v>99</v>
      </c>
      <c r="C13" s="1007" t="s">
        <v>94</v>
      </c>
      <c r="D13" s="1850">
        <v>717</v>
      </c>
      <c r="E13" s="1865">
        <v>474</v>
      </c>
      <c r="F13" s="1865">
        <v>450</v>
      </c>
      <c r="G13" s="1865">
        <v>502</v>
      </c>
      <c r="H13" s="1504">
        <v>567</v>
      </c>
      <c r="I13" s="1850">
        <v>619</v>
      </c>
      <c r="J13" s="1850">
        <v>681</v>
      </c>
    </row>
    <row r="14" spans="1:11">
      <c r="A14" s="2234"/>
      <c r="B14" s="2237"/>
      <c r="C14" s="1008" t="s">
        <v>100</v>
      </c>
      <c r="D14" s="1851">
        <v>264</v>
      </c>
      <c r="E14" s="1866">
        <v>168</v>
      </c>
      <c r="F14" s="1866">
        <v>166</v>
      </c>
      <c r="G14" s="1866">
        <v>167</v>
      </c>
      <c r="H14" s="1505">
        <v>195</v>
      </c>
      <c r="I14" s="1851">
        <v>194</v>
      </c>
      <c r="J14" s="1851">
        <v>209</v>
      </c>
    </row>
    <row r="15" spans="1:11">
      <c r="A15" s="2234"/>
      <c r="B15" s="2237"/>
      <c r="C15" s="1849" t="s">
        <v>101</v>
      </c>
      <c r="D15" s="1875">
        <v>0.37</v>
      </c>
      <c r="E15" s="1871">
        <v>0.35</v>
      </c>
      <c r="F15" s="1871">
        <v>0.37</v>
      </c>
      <c r="G15" s="1867">
        <v>0.33</v>
      </c>
      <c r="H15" s="1858">
        <f>H14/H13</f>
        <v>0.3439153439153439</v>
      </c>
      <c r="I15" s="1852">
        <f>I14/I13</f>
        <v>0.31340872374798062</v>
      </c>
      <c r="J15" s="1852">
        <v>0.307</v>
      </c>
    </row>
    <row r="16" spans="1:11" ht="14.45" thickBot="1">
      <c r="A16" s="2234"/>
      <c r="B16" s="2238"/>
      <c r="C16" s="1847" t="s">
        <v>97</v>
      </c>
      <c r="D16" s="1876"/>
      <c r="E16" s="1872"/>
      <c r="F16" s="1872"/>
      <c r="G16" s="1868" t="s">
        <v>30</v>
      </c>
      <c r="H16" s="1859" t="s">
        <v>30</v>
      </c>
      <c r="I16" s="1853" t="s">
        <v>30</v>
      </c>
      <c r="J16" s="1853">
        <v>1</v>
      </c>
    </row>
    <row r="17" spans="1:10">
      <c r="A17" s="2234"/>
      <c r="B17" s="2236" t="s">
        <v>102</v>
      </c>
      <c r="C17" s="1007" t="s">
        <v>94</v>
      </c>
      <c r="D17" s="1850" t="s">
        <v>30</v>
      </c>
      <c r="E17" s="1865" t="s">
        <v>30</v>
      </c>
      <c r="F17" s="1865" t="s">
        <v>30</v>
      </c>
      <c r="G17" s="2034" t="s">
        <v>30</v>
      </c>
      <c r="H17" s="2035" t="s">
        <v>30</v>
      </c>
      <c r="I17" s="2036" t="s">
        <v>30</v>
      </c>
      <c r="J17" s="1850">
        <v>142</v>
      </c>
    </row>
    <row r="18" spans="1:10">
      <c r="A18" s="2234"/>
      <c r="B18" s="2237"/>
      <c r="C18" s="1008" t="s">
        <v>103</v>
      </c>
      <c r="D18" s="1851" t="s">
        <v>30</v>
      </c>
      <c r="E18" s="1866" t="s">
        <v>30</v>
      </c>
      <c r="F18" s="1866" t="s">
        <v>30</v>
      </c>
      <c r="G18" s="1875" t="s">
        <v>30</v>
      </c>
      <c r="H18" s="2037" t="s">
        <v>30</v>
      </c>
      <c r="I18" s="1852" t="s">
        <v>30</v>
      </c>
      <c r="J18" s="1851">
        <v>33</v>
      </c>
    </row>
    <row r="19" spans="1:10">
      <c r="A19" s="2234"/>
      <c r="B19" s="2237"/>
      <c r="C19" s="1849" t="s">
        <v>104</v>
      </c>
      <c r="D19" s="1875" t="s">
        <v>30</v>
      </c>
      <c r="E19" s="1871" t="s">
        <v>30</v>
      </c>
      <c r="F19" s="1871" t="s">
        <v>30</v>
      </c>
      <c r="G19" s="1875" t="s">
        <v>30</v>
      </c>
      <c r="H19" s="2037" t="s">
        <v>30</v>
      </c>
      <c r="I19" s="1852" t="s">
        <v>30</v>
      </c>
      <c r="J19" s="1852">
        <v>0.23200000000000001</v>
      </c>
    </row>
    <row r="20" spans="1:10" ht="14.45" thickBot="1">
      <c r="A20" s="2234"/>
      <c r="B20" s="2238"/>
      <c r="C20" s="1847" t="s">
        <v>97</v>
      </c>
      <c r="D20" s="1877"/>
      <c r="E20" s="1868"/>
      <c r="F20" s="1868"/>
      <c r="G20" s="2032" t="s">
        <v>30</v>
      </c>
      <c r="H20" s="2033" t="s">
        <v>30</v>
      </c>
      <c r="I20" s="1853" t="s">
        <v>30</v>
      </c>
      <c r="J20" s="1853">
        <v>1</v>
      </c>
    </row>
    <row r="21" spans="1:10">
      <c r="A21" s="2234"/>
      <c r="B21" s="2230" t="s">
        <v>32</v>
      </c>
      <c r="C21" s="1848" t="s">
        <v>94</v>
      </c>
      <c r="D21" s="1878">
        <v>1557</v>
      </c>
      <c r="E21" s="1869">
        <f>SUM(E13+E9+E5)</f>
        <v>1139</v>
      </c>
      <c r="F21" s="1869">
        <v>1082</v>
      </c>
      <c r="G21" s="1869">
        <v>1233</v>
      </c>
      <c r="H21" s="1860">
        <f>SUM(H5,H9,H13,H17)</f>
        <v>1269</v>
      </c>
      <c r="I21" s="1855">
        <f>SUM(I5,I9,I13,I17)</f>
        <v>1476</v>
      </c>
      <c r="J21" s="1855">
        <v>1755</v>
      </c>
    </row>
    <row r="22" spans="1:10">
      <c r="A22" s="2234"/>
      <c r="B22" s="2231"/>
      <c r="C22" s="1008" t="s">
        <v>105</v>
      </c>
      <c r="D22" s="1856">
        <v>425</v>
      </c>
      <c r="E22" s="1618">
        <f>E14+E10+E6</f>
        <v>286</v>
      </c>
      <c r="F22" s="1618">
        <v>283</v>
      </c>
      <c r="G22" s="1618">
        <v>296</v>
      </c>
      <c r="H22" s="1618">
        <f>SUM(H6,H10,H14,H18)</f>
        <v>310</v>
      </c>
      <c r="I22" s="1856">
        <f>SUM(I6,I10,I14,I18)</f>
        <v>320</v>
      </c>
      <c r="J22" s="1856">
        <v>381</v>
      </c>
    </row>
    <row r="23" spans="1:10">
      <c r="A23" s="2234"/>
      <c r="B23" s="2231"/>
      <c r="C23" s="1008" t="s">
        <v>96</v>
      </c>
      <c r="D23" s="1857">
        <v>0.27</v>
      </c>
      <c r="E23" s="1825">
        <f t="shared" ref="E23" si="0">(E22/E21)*1</f>
        <v>0.25109745390693589</v>
      </c>
      <c r="F23" s="1825">
        <v>0.26</v>
      </c>
      <c r="G23" s="1825">
        <v>0.24</v>
      </c>
      <c r="H23" s="1825">
        <f>H22/H21</f>
        <v>0.24428684003152087</v>
      </c>
      <c r="I23" s="1857">
        <f>I22/I21</f>
        <v>0.21680216802168023</v>
      </c>
      <c r="J23" s="1857">
        <v>0.217</v>
      </c>
    </row>
    <row r="24" spans="1:10" ht="45" customHeight="1">
      <c r="A24" s="2235"/>
      <c r="B24" s="2231"/>
      <c r="C24" s="1008" t="s">
        <v>106</v>
      </c>
      <c r="D24" s="1864">
        <v>0.14699999999999999</v>
      </c>
      <c r="E24" s="1870">
        <v>0.16700000000000001</v>
      </c>
      <c r="F24" s="1870">
        <v>0.216</v>
      </c>
      <c r="G24" s="1870">
        <v>0.22500000000000001</v>
      </c>
      <c r="H24" s="1857">
        <v>0.216</v>
      </c>
      <c r="I24" s="1864">
        <v>0.193</v>
      </c>
      <c r="J24" s="1864">
        <v>0.17599999999999999</v>
      </c>
    </row>
    <row r="25" spans="1:10" ht="21.6" customHeight="1" thickBot="1">
      <c r="A25" s="1863"/>
      <c r="B25" s="2232"/>
      <c r="C25" s="1847" t="s">
        <v>97</v>
      </c>
      <c r="D25" s="1625"/>
      <c r="E25" s="1619"/>
      <c r="F25" s="1619"/>
      <c r="G25" s="2038" t="s">
        <v>30</v>
      </c>
      <c r="H25" s="2040" t="s">
        <v>30</v>
      </c>
      <c r="I25" s="2040" t="s">
        <v>30</v>
      </c>
      <c r="J25" s="2041">
        <v>1</v>
      </c>
    </row>
    <row r="26" spans="1:10" ht="14.45" thickBot="1">
      <c r="C26" s="1005"/>
      <c r="G26" s="2039"/>
    </row>
    <row r="27" spans="1:10" ht="15" customHeight="1" thickBot="1">
      <c r="B27" s="2229"/>
      <c r="C27" s="2980"/>
      <c r="D27" s="1092" t="s">
        <v>6</v>
      </c>
      <c r="E27" s="1093" t="s">
        <v>7</v>
      </c>
      <c r="F27" s="1098" t="s">
        <v>8</v>
      </c>
      <c r="G27" s="1094" t="s">
        <v>9</v>
      </c>
      <c r="H27" s="1099" t="s">
        <v>10</v>
      </c>
      <c r="I27" s="1099" t="s">
        <v>11</v>
      </c>
      <c r="J27" s="1099" t="s">
        <v>12</v>
      </c>
    </row>
    <row r="28" spans="1:10" ht="307.35000000000002" customHeight="1" thickBot="1">
      <c r="A28" s="162"/>
      <c r="B28" s="2228" t="s">
        <v>107</v>
      </c>
      <c r="C28" s="2981"/>
      <c r="D28" s="1100" t="s">
        <v>108</v>
      </c>
      <c r="E28" s="1101" t="s">
        <v>109</v>
      </c>
      <c r="F28" s="1102" t="s">
        <v>109</v>
      </c>
      <c r="G28" s="1861" t="s">
        <v>110</v>
      </c>
      <c r="H28" s="1862" t="s">
        <v>111</v>
      </c>
      <c r="I28" s="1634" t="s">
        <v>112</v>
      </c>
      <c r="J28" s="1634" t="s">
        <v>113</v>
      </c>
    </row>
  </sheetData>
  <mergeCells count="8">
    <mergeCell ref="B28:C28"/>
    <mergeCell ref="B27:C27"/>
    <mergeCell ref="B21:B25"/>
    <mergeCell ref="A5:A24"/>
    <mergeCell ref="B5:B8"/>
    <mergeCell ref="B9:B12"/>
    <mergeCell ref="B13:B16"/>
    <mergeCell ref="B17:B20"/>
  </mergeCells>
  <phoneticPr fontId="15" type="noConversion"/>
  <pageMargins left="0.25" right="0.25" top="0.75" bottom="0.75" header="0.3" footer="0.3"/>
  <pageSetup paperSize="8" orientation="landscape" r:id="rId1"/>
  <headerFooter>
    <oddFooter>&amp;C_x000D_&amp;1#&amp;"Calibri"&amp;10&amp;K000000 C2 -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AF9C9-F13F-4AC8-AFB9-FE35A903D9A7}">
  <sheetPr>
    <tabColor theme="0"/>
  </sheetPr>
  <dimension ref="A1:G8"/>
  <sheetViews>
    <sheetView workbookViewId="0"/>
  </sheetViews>
  <sheetFormatPr defaultRowHeight="14.45"/>
  <cols>
    <col min="1" max="2" width="5" customWidth="1"/>
    <col min="3" max="3" width="51.5703125" customWidth="1"/>
  </cols>
  <sheetData>
    <row r="1" spans="1:7" ht="17.45">
      <c r="A1" s="11" t="s">
        <v>114</v>
      </c>
      <c r="B1" s="11"/>
    </row>
    <row r="2" spans="1:7" ht="17.45">
      <c r="A2" s="11" t="s">
        <v>115</v>
      </c>
      <c r="B2" s="11"/>
    </row>
    <row r="3" spans="1:7" ht="17.45">
      <c r="A3" s="11"/>
      <c r="B3" s="11"/>
    </row>
    <row r="4" spans="1:7">
      <c r="B4" s="2239"/>
      <c r="C4" s="2240"/>
      <c r="D4" s="2247" t="s">
        <v>11</v>
      </c>
      <c r="E4" s="2240"/>
      <c r="F4" s="2247" t="s">
        <v>12</v>
      </c>
      <c r="G4" s="2240"/>
    </row>
    <row r="5" spans="1:7">
      <c r="B5" s="2241"/>
      <c r="C5" s="2242"/>
      <c r="D5" s="1677" t="s">
        <v>116</v>
      </c>
      <c r="E5" s="1678" t="s">
        <v>117</v>
      </c>
      <c r="F5" s="1785" t="s">
        <v>116</v>
      </c>
      <c r="G5" s="1786" t="s">
        <v>117</v>
      </c>
    </row>
    <row r="6" spans="1:7" ht="30" customHeight="1">
      <c r="B6" s="2243" t="s">
        <v>118</v>
      </c>
      <c r="C6" s="2244"/>
      <c r="D6" s="1679">
        <v>11</v>
      </c>
      <c r="E6" s="1783">
        <v>1</v>
      </c>
      <c r="F6" s="1963">
        <v>11</v>
      </c>
      <c r="G6" s="1964">
        <v>1</v>
      </c>
    </row>
    <row r="7" spans="1:7" ht="34.5" customHeight="1">
      <c r="B7" s="2245" t="s">
        <v>119</v>
      </c>
      <c r="C7" s="2246"/>
      <c r="D7" s="1680">
        <v>1</v>
      </c>
      <c r="E7" s="1784">
        <v>6.0000000000000001E-3</v>
      </c>
      <c r="F7" s="1965">
        <v>6</v>
      </c>
      <c r="G7" s="1966">
        <v>0.05</v>
      </c>
    </row>
    <row r="8" spans="1:7">
      <c r="D8" s="47"/>
    </row>
  </sheetData>
  <mergeCells count="5">
    <mergeCell ref="B4:C5"/>
    <mergeCell ref="B6:C6"/>
    <mergeCell ref="B7:C7"/>
    <mergeCell ref="D4:E4"/>
    <mergeCell ref="F4:G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C3897-E4E8-4453-98C3-69A019C38DB7}">
  <sheetPr codeName="Sheet20">
    <pageSetUpPr fitToPage="1"/>
  </sheetPr>
  <dimension ref="B1:X48"/>
  <sheetViews>
    <sheetView showGridLines="0" zoomScale="61" zoomScaleNormal="100" workbookViewId="0"/>
  </sheetViews>
  <sheetFormatPr defaultColWidth="9.140625" defaultRowHeight="13.9"/>
  <cols>
    <col min="1" max="1" width="3.42578125" style="7" customWidth="1"/>
    <col min="2" max="2" width="14.42578125" style="7" customWidth="1"/>
    <col min="3" max="3" width="97.5703125" style="7" customWidth="1"/>
    <col min="4" max="21" width="32.5703125" style="7" customWidth="1"/>
    <col min="22" max="22" width="26.5703125" style="7" customWidth="1"/>
    <col min="23" max="23" width="24.5703125" style="7" customWidth="1"/>
    <col min="24" max="24" width="31.140625" style="7" customWidth="1"/>
    <col min="25" max="16384" width="9.140625" style="7"/>
  </cols>
  <sheetData>
    <row r="1" spans="2:24" ht="18" customHeight="1">
      <c r="B1" s="2258" t="s">
        <v>120</v>
      </c>
      <c r="C1" s="2258"/>
    </row>
    <row r="2" spans="2:24" ht="17.45">
      <c r="B2" s="353" t="s">
        <v>121</v>
      </c>
      <c r="C2" s="106"/>
    </row>
    <row r="3" spans="2:24" s="841" customFormat="1" ht="15" customHeight="1" thickBot="1">
      <c r="D3" s="842"/>
      <c r="E3" s="842"/>
      <c r="F3" s="842"/>
      <c r="G3" s="842"/>
      <c r="H3" s="842"/>
      <c r="I3" s="842"/>
      <c r="J3" s="842"/>
      <c r="K3" s="842"/>
      <c r="L3" s="842"/>
      <c r="M3" s="842"/>
      <c r="N3" s="842"/>
      <c r="O3" s="842"/>
      <c r="P3" s="842"/>
      <c r="Q3" s="842"/>
      <c r="R3" s="842"/>
      <c r="S3" s="842"/>
      <c r="T3" s="842"/>
      <c r="U3" s="842"/>
    </row>
    <row r="4" spans="2:24" ht="15" customHeight="1" thickBot="1">
      <c r="B4" s="1119"/>
      <c r="C4" s="1120"/>
      <c r="D4" s="2259" t="s">
        <v>6</v>
      </c>
      <c r="E4" s="2260"/>
      <c r="F4" s="2261"/>
      <c r="G4" s="2259" t="s">
        <v>7</v>
      </c>
      <c r="H4" s="2260"/>
      <c r="I4" s="2261"/>
      <c r="J4" s="2259" t="s">
        <v>8</v>
      </c>
      <c r="K4" s="2260"/>
      <c r="L4" s="2261"/>
      <c r="M4" s="2263" t="s">
        <v>9</v>
      </c>
      <c r="N4" s="2982"/>
      <c r="O4" s="2983"/>
      <c r="P4" s="2263" t="s">
        <v>10</v>
      </c>
      <c r="Q4" s="2982"/>
      <c r="R4" s="2983"/>
      <c r="S4" s="2268" t="s">
        <v>11</v>
      </c>
      <c r="T4" s="2984"/>
      <c r="U4" s="2985"/>
      <c r="V4" s="2272" t="s">
        <v>12</v>
      </c>
      <c r="W4" s="2986"/>
      <c r="X4" s="2987"/>
    </row>
    <row r="5" spans="2:24" ht="14.25" customHeight="1">
      <c r="B5" s="1117" t="s">
        <v>20</v>
      </c>
      <c r="C5" s="1378" t="s">
        <v>122</v>
      </c>
      <c r="D5" s="1906">
        <v>445</v>
      </c>
      <c r="E5" s="1907"/>
      <c r="F5" s="1908"/>
      <c r="G5" s="1906">
        <v>445</v>
      </c>
      <c r="H5" s="1907"/>
      <c r="I5" s="1908"/>
      <c r="J5" s="1906">
        <v>445</v>
      </c>
      <c r="K5" s="1907"/>
      <c r="L5" s="1908"/>
      <c r="M5" s="2264">
        <v>445</v>
      </c>
      <c r="N5" s="2265"/>
      <c r="O5" s="2266"/>
      <c r="P5" s="2267">
        <v>445</v>
      </c>
      <c r="Q5" s="2988"/>
      <c r="R5" s="2989"/>
      <c r="S5" s="2269">
        <v>445</v>
      </c>
      <c r="T5" s="2990"/>
      <c r="U5" s="2991"/>
      <c r="V5" s="2273">
        <v>445</v>
      </c>
      <c r="W5" s="2992"/>
      <c r="X5" s="2993"/>
    </row>
    <row r="6" spans="2:24">
      <c r="B6" s="1185" t="s">
        <v>13</v>
      </c>
      <c r="C6" s="1121" t="s">
        <v>122</v>
      </c>
      <c r="D6" s="1897">
        <v>800</v>
      </c>
      <c r="E6" s="1898"/>
      <c r="F6" s="1899"/>
      <c r="G6" s="1897">
        <v>800</v>
      </c>
      <c r="H6" s="1898"/>
      <c r="I6" s="1899"/>
      <c r="J6" s="1897">
        <v>800</v>
      </c>
      <c r="K6" s="1898"/>
      <c r="L6" s="1899"/>
      <c r="M6" s="2253">
        <v>800</v>
      </c>
      <c r="N6" s="2994"/>
      <c r="O6" s="2995"/>
      <c r="P6" s="2253">
        <v>800</v>
      </c>
      <c r="Q6" s="2994"/>
      <c r="R6" s="2996"/>
      <c r="S6" s="2270">
        <v>800</v>
      </c>
      <c r="T6" s="2997"/>
      <c r="U6" s="2998"/>
      <c r="V6" s="2274">
        <v>800</v>
      </c>
      <c r="W6" s="2999"/>
      <c r="X6" s="3000"/>
    </row>
    <row r="7" spans="2:24">
      <c r="B7" s="1184" t="s">
        <v>123</v>
      </c>
      <c r="C7" s="1121" t="s">
        <v>122</v>
      </c>
      <c r="D7" s="1909">
        <v>957</v>
      </c>
      <c r="E7" s="1910"/>
      <c r="F7" s="1911"/>
      <c r="G7" s="1909">
        <v>957</v>
      </c>
      <c r="H7" s="1910"/>
      <c r="I7" s="1911"/>
      <c r="J7" s="1909">
        <v>957</v>
      </c>
      <c r="K7" s="1910"/>
      <c r="L7" s="1911"/>
      <c r="M7" s="2254">
        <v>957</v>
      </c>
      <c r="N7" s="3001"/>
      <c r="O7" s="3002"/>
      <c r="P7" s="2254">
        <v>957</v>
      </c>
      <c r="Q7" s="3001"/>
      <c r="R7" s="3002"/>
      <c r="S7" s="2271">
        <v>957</v>
      </c>
      <c r="T7" s="3003"/>
      <c r="U7" s="3004"/>
      <c r="V7" s="2275">
        <v>957</v>
      </c>
      <c r="W7" s="3005"/>
      <c r="X7" s="3006"/>
    </row>
    <row r="8" spans="2:24" ht="14.45" thickBot="1">
      <c r="B8" s="1186" t="s">
        <v>124</v>
      </c>
      <c r="C8" s="1121" t="s">
        <v>122</v>
      </c>
      <c r="D8" s="1900">
        <f>SUM(D5:D7)</f>
        <v>2202</v>
      </c>
      <c r="E8" s="1901"/>
      <c r="F8" s="1902"/>
      <c r="G8" s="1900">
        <f>SUM(G5:G7)</f>
        <v>2202</v>
      </c>
      <c r="H8" s="1901"/>
      <c r="I8" s="1902"/>
      <c r="J8" s="1900">
        <f>SUM(J5:J7)</f>
        <v>2202</v>
      </c>
      <c r="K8" s="1901"/>
      <c r="L8" s="1902"/>
      <c r="M8" s="2255">
        <f>SUM(M5:M7)</f>
        <v>2202</v>
      </c>
      <c r="N8" s="3007"/>
      <c r="O8" s="3008"/>
      <c r="P8" s="2255">
        <f>SUM(P5:P7)</f>
        <v>2202</v>
      </c>
      <c r="Q8" s="3007"/>
      <c r="R8" s="3008"/>
      <c r="S8" s="2255">
        <f>SUM(S5:S7)</f>
        <v>2202</v>
      </c>
      <c r="T8" s="3007"/>
      <c r="U8" s="3009"/>
      <c r="V8" s="2276">
        <f>SUM(V5:V7)</f>
        <v>2202</v>
      </c>
      <c r="W8" s="3010"/>
      <c r="X8" s="3011"/>
    </row>
    <row r="9" spans="2:24" ht="14.45" thickBot="1">
      <c r="B9" s="18"/>
      <c r="C9" s="1122"/>
      <c r="D9" s="623"/>
      <c r="E9" s="623"/>
      <c r="F9" s="623"/>
      <c r="G9" s="623"/>
      <c r="H9" s="623"/>
      <c r="I9" s="623"/>
      <c r="J9" s="623"/>
      <c r="K9" s="623"/>
      <c r="L9" s="623"/>
      <c r="M9" s="2262"/>
      <c r="N9" s="3012"/>
      <c r="O9" s="3012"/>
      <c r="P9" s="2256"/>
      <c r="Q9" s="3013"/>
      <c r="R9" s="3014"/>
      <c r="S9" s="2256"/>
      <c r="T9" s="3013"/>
      <c r="U9" s="3013"/>
      <c r="V9" s="2280"/>
      <c r="W9" s="3015"/>
      <c r="X9" s="3016"/>
    </row>
    <row r="10" spans="2:24" ht="14.25" customHeight="1">
      <c r="B10" s="1117" t="s">
        <v>20</v>
      </c>
      <c r="C10" s="1044" t="s">
        <v>125</v>
      </c>
      <c r="D10" s="1905" t="s">
        <v>126</v>
      </c>
      <c r="E10" s="1841"/>
      <c r="F10" s="1844"/>
      <c r="G10" s="1905" t="s">
        <v>126</v>
      </c>
      <c r="H10" s="1841"/>
      <c r="I10" s="1844"/>
      <c r="J10" s="1905" t="s">
        <v>126</v>
      </c>
      <c r="K10" s="1841"/>
      <c r="L10" s="1844"/>
      <c r="M10" s="2257" t="s">
        <v>126</v>
      </c>
      <c r="N10" s="3017"/>
      <c r="O10" s="3018"/>
      <c r="P10" s="2257" t="s">
        <v>126</v>
      </c>
      <c r="Q10" s="3017"/>
      <c r="R10" s="3018"/>
      <c r="S10" s="2257" t="s">
        <v>126</v>
      </c>
      <c r="T10" s="3017"/>
      <c r="U10" s="3019"/>
      <c r="V10" s="2277" t="s">
        <v>126</v>
      </c>
      <c r="W10" s="3020"/>
      <c r="X10" s="3021"/>
    </row>
    <row r="11" spans="2:24" ht="14.25" customHeight="1">
      <c r="B11" s="1123" t="s">
        <v>13</v>
      </c>
      <c r="C11" s="1045" t="s">
        <v>127</v>
      </c>
      <c r="D11" s="1903" t="s">
        <v>128</v>
      </c>
      <c r="E11" s="1845"/>
      <c r="F11" s="1846"/>
      <c r="G11" s="1903" t="s">
        <v>128</v>
      </c>
      <c r="H11" s="1845"/>
      <c r="I11" s="1846"/>
      <c r="J11" s="1903" t="s">
        <v>128</v>
      </c>
      <c r="K11" s="1845"/>
      <c r="L11" s="1846"/>
      <c r="M11" s="2251" t="s">
        <v>128</v>
      </c>
      <c r="N11" s="3022"/>
      <c r="O11" s="3023"/>
      <c r="P11" s="2251" t="s">
        <v>128</v>
      </c>
      <c r="Q11" s="3022"/>
      <c r="R11" s="3023"/>
      <c r="S11" s="2251" t="s">
        <v>128</v>
      </c>
      <c r="T11" s="3022"/>
      <c r="U11" s="3024"/>
      <c r="V11" s="2278" t="s">
        <v>128</v>
      </c>
      <c r="W11" s="3025"/>
      <c r="X11" s="3026"/>
    </row>
    <row r="12" spans="2:24" ht="14.25" customHeight="1" thickBot="1">
      <c r="B12" s="1118" t="s">
        <v>123</v>
      </c>
      <c r="C12" s="1046" t="s">
        <v>127</v>
      </c>
      <c r="D12" s="1904" t="s">
        <v>129</v>
      </c>
      <c r="E12" s="1842"/>
      <c r="F12" s="1843"/>
      <c r="G12" s="1904" t="s">
        <v>129</v>
      </c>
      <c r="H12" s="1842"/>
      <c r="I12" s="1843"/>
      <c r="J12" s="1904" t="s">
        <v>129</v>
      </c>
      <c r="K12" s="1842"/>
      <c r="L12" s="1843"/>
      <c r="M12" s="2252" t="s">
        <v>129</v>
      </c>
      <c r="N12" s="3027"/>
      <c r="O12" s="3027"/>
      <c r="P12" s="2252" t="s">
        <v>129</v>
      </c>
      <c r="Q12" s="3027"/>
      <c r="R12" s="3028"/>
      <c r="S12" s="2252" t="s">
        <v>129</v>
      </c>
      <c r="T12" s="3027"/>
      <c r="U12" s="3029"/>
      <c r="V12" s="2279" t="s">
        <v>129</v>
      </c>
      <c r="W12" s="3030"/>
      <c r="X12" s="3031"/>
    </row>
    <row r="13" spans="2:24" ht="14.25" customHeight="1">
      <c r="B13" s="1124"/>
      <c r="C13" s="1109"/>
      <c r="D13" s="1110"/>
      <c r="E13" s="5"/>
      <c r="F13" s="5"/>
      <c r="G13" s="1110"/>
      <c r="H13" s="5"/>
      <c r="I13" s="5"/>
      <c r="J13" s="1110"/>
      <c r="K13" s="5"/>
      <c r="L13" s="5"/>
      <c r="M13" s="1110"/>
      <c r="N13" s="5"/>
      <c r="O13" s="5"/>
      <c r="P13" s="1110"/>
      <c r="Q13" s="5"/>
      <c r="R13" s="5"/>
      <c r="S13" s="1110"/>
      <c r="T13" s="5"/>
      <c r="U13" s="5"/>
      <c r="V13" s="5"/>
    </row>
    <row r="14" spans="2:24">
      <c r="B14" s="5"/>
      <c r="C14" s="5"/>
      <c r="D14" s="5"/>
      <c r="E14" s="5"/>
      <c r="F14" s="5"/>
      <c r="G14" s="5"/>
      <c r="H14" s="5"/>
      <c r="I14" s="5"/>
      <c r="J14" s="5"/>
      <c r="K14" s="5"/>
      <c r="L14" s="5"/>
      <c r="M14" s="5"/>
      <c r="N14" s="5"/>
      <c r="O14" s="5"/>
      <c r="P14" s="5"/>
      <c r="Q14" s="5"/>
      <c r="R14" s="5"/>
      <c r="S14" s="5"/>
      <c r="T14" s="5"/>
      <c r="U14" s="5"/>
      <c r="V14" s="5"/>
    </row>
    <row r="15" spans="2:24" ht="18" thickBot="1">
      <c r="B15" s="353" t="s">
        <v>130</v>
      </c>
      <c r="C15" s="5"/>
      <c r="D15" s="5"/>
      <c r="E15" s="5"/>
      <c r="F15" s="5"/>
      <c r="G15" s="5"/>
      <c r="H15" s="5"/>
      <c r="I15" s="5"/>
      <c r="J15" s="5"/>
      <c r="K15" s="5"/>
      <c r="L15" s="5"/>
      <c r="M15" s="352"/>
      <c r="N15" s="5"/>
      <c r="O15" s="5"/>
      <c r="P15" s="5"/>
      <c r="Q15" s="5"/>
      <c r="R15" s="5"/>
      <c r="S15" s="5"/>
      <c r="T15" s="5"/>
      <c r="U15" s="5"/>
      <c r="V15" s="5"/>
    </row>
    <row r="16" spans="2:24" ht="19.350000000000001" customHeight="1" thickBot="1">
      <c r="B16" s="1125"/>
      <c r="C16" s="5"/>
      <c r="D16" s="2248" t="s">
        <v>131</v>
      </c>
      <c r="E16" s="2249"/>
      <c r="F16" s="2249"/>
      <c r="G16" s="2248" t="s">
        <v>7</v>
      </c>
      <c r="H16" s="2249"/>
      <c r="I16" s="2249"/>
      <c r="J16" s="2248" t="s">
        <v>8</v>
      </c>
      <c r="K16" s="2249"/>
      <c r="L16" s="2249"/>
      <c r="M16" s="2248" t="s">
        <v>9</v>
      </c>
      <c r="N16" s="2249"/>
      <c r="O16" s="2249"/>
      <c r="P16" s="2248" t="s">
        <v>10</v>
      </c>
      <c r="Q16" s="2249"/>
      <c r="R16" s="2249"/>
      <c r="S16" s="2248" t="s">
        <v>11</v>
      </c>
      <c r="T16" s="2249"/>
      <c r="U16" s="2249"/>
      <c r="V16" s="2248" t="s">
        <v>12</v>
      </c>
      <c r="W16" s="2249"/>
      <c r="X16" s="2249"/>
    </row>
    <row r="17" spans="2:24" ht="29.1" customHeight="1" thickBot="1">
      <c r="B17" s="1125"/>
      <c r="C17" s="1126"/>
      <c r="D17" s="1127"/>
      <c r="E17" s="1128"/>
      <c r="F17" s="1129"/>
      <c r="G17" s="1127"/>
      <c r="H17" s="1128"/>
      <c r="I17" s="1129"/>
      <c r="J17" s="1127" t="s">
        <v>20</v>
      </c>
      <c r="K17" s="1128" t="s">
        <v>13</v>
      </c>
      <c r="L17" s="1129" t="s">
        <v>23</v>
      </c>
      <c r="M17" s="1130" t="s">
        <v>20</v>
      </c>
      <c r="N17" s="1128" t="s">
        <v>13</v>
      </c>
      <c r="O17" s="1131" t="s">
        <v>23</v>
      </c>
      <c r="P17" s="1130" t="s">
        <v>20</v>
      </c>
      <c r="Q17" s="1128" t="s">
        <v>13</v>
      </c>
      <c r="R17" s="1131" t="s">
        <v>23</v>
      </c>
      <c r="S17" s="1130" t="s">
        <v>20</v>
      </c>
      <c r="T17" s="1128" t="s">
        <v>13</v>
      </c>
      <c r="U17" s="1131" t="s">
        <v>23</v>
      </c>
      <c r="V17" s="1130" t="s">
        <v>20</v>
      </c>
      <c r="W17" s="1128" t="s">
        <v>13</v>
      </c>
      <c r="X17" s="1131" t="s">
        <v>23</v>
      </c>
    </row>
    <row r="18" spans="2:24" ht="39" customHeight="1" thickBot="1">
      <c r="B18" s="2250"/>
      <c r="C18" s="1132" t="s">
        <v>132</v>
      </c>
      <c r="D18" s="1133" t="s">
        <v>20</v>
      </c>
      <c r="E18" s="1134" t="s">
        <v>13</v>
      </c>
      <c r="F18" s="1135" t="s">
        <v>133</v>
      </c>
      <c r="G18" s="1133" t="s">
        <v>20</v>
      </c>
      <c r="H18" s="1134" t="s">
        <v>13</v>
      </c>
      <c r="I18" s="1135" t="s">
        <v>23</v>
      </c>
      <c r="J18" s="1133"/>
      <c r="K18" s="1134"/>
      <c r="L18" s="1135"/>
      <c r="M18" s="1136"/>
      <c r="N18" s="1137"/>
      <c r="O18" s="1135"/>
      <c r="P18" s="1138"/>
      <c r="Q18" s="1136"/>
      <c r="R18" s="1135"/>
      <c r="S18" s="1138"/>
      <c r="T18" s="1136"/>
      <c r="U18" s="1135"/>
      <c r="V18" s="1138"/>
      <c r="W18" s="1136"/>
      <c r="X18" s="1135"/>
    </row>
    <row r="19" spans="2:24" ht="72" customHeight="1">
      <c r="B19" s="2250"/>
      <c r="C19" s="1139" t="s">
        <v>134</v>
      </c>
      <c r="D19" s="1140" t="s">
        <v>135</v>
      </c>
      <c r="E19" s="1141" t="s">
        <v>135</v>
      </c>
      <c r="F19" s="1142" t="s">
        <v>135</v>
      </c>
      <c r="G19" s="1140" t="s">
        <v>30</v>
      </c>
      <c r="H19" s="1141" t="s">
        <v>136</v>
      </c>
      <c r="I19" s="1142" t="s">
        <v>137</v>
      </c>
      <c r="J19" s="1140" t="s">
        <v>30</v>
      </c>
      <c r="K19" s="1141" t="s">
        <v>136</v>
      </c>
      <c r="L19" s="1142" t="s">
        <v>137</v>
      </c>
      <c r="M19" s="1143" t="s">
        <v>30</v>
      </c>
      <c r="N19" s="1141" t="s">
        <v>136</v>
      </c>
      <c r="O19" s="1144" t="s">
        <v>137</v>
      </c>
      <c r="P19" s="1145" t="s">
        <v>30</v>
      </c>
      <c r="Q19" s="1145" t="s">
        <v>136</v>
      </c>
      <c r="R19" s="1144" t="s">
        <v>137</v>
      </c>
      <c r="S19" s="1145" t="s">
        <v>30</v>
      </c>
      <c r="T19" s="1145" t="s">
        <v>136</v>
      </c>
      <c r="U19" s="1144" t="s">
        <v>137</v>
      </c>
      <c r="V19" s="1145" t="s">
        <v>30</v>
      </c>
      <c r="W19" s="1145" t="s">
        <v>136</v>
      </c>
      <c r="X19" s="1144" t="s">
        <v>137</v>
      </c>
    </row>
    <row r="20" spans="2:24" ht="26.45">
      <c r="B20" s="2250"/>
      <c r="C20" s="1146" t="s">
        <v>138</v>
      </c>
      <c r="D20" s="1147" t="s">
        <v>135</v>
      </c>
      <c r="E20" s="1148" t="s">
        <v>135</v>
      </c>
      <c r="F20" s="1149" t="s">
        <v>135</v>
      </c>
      <c r="G20" s="1147" t="s">
        <v>30</v>
      </c>
      <c r="H20" s="1148" t="s">
        <v>139</v>
      </c>
      <c r="I20" s="1149" t="s">
        <v>140</v>
      </c>
      <c r="J20" s="1147" t="s">
        <v>30</v>
      </c>
      <c r="K20" s="1148" t="s">
        <v>141</v>
      </c>
      <c r="L20" s="1149" t="s">
        <v>140</v>
      </c>
      <c r="M20" s="1150" t="s">
        <v>30</v>
      </c>
      <c r="N20" s="1148" t="s">
        <v>141</v>
      </c>
      <c r="O20" s="1151" t="s">
        <v>140</v>
      </c>
      <c r="P20" s="1152" t="s">
        <v>30</v>
      </c>
      <c r="Q20" s="1153" t="s">
        <v>141</v>
      </c>
      <c r="R20" s="1154" t="s">
        <v>140</v>
      </c>
      <c r="S20" s="1152" t="s">
        <v>30</v>
      </c>
      <c r="T20" s="1153" t="s">
        <v>141</v>
      </c>
      <c r="U20" s="1154" t="s">
        <v>140</v>
      </c>
      <c r="V20" s="1152" t="s">
        <v>30</v>
      </c>
      <c r="W20" s="1153" t="s">
        <v>141</v>
      </c>
      <c r="X20" s="1154" t="s">
        <v>140</v>
      </c>
    </row>
    <row r="21" spans="2:24" ht="26.45">
      <c r="B21" s="2250"/>
      <c r="C21" s="1146" t="s">
        <v>142</v>
      </c>
      <c r="D21" s="1147" t="s">
        <v>135</v>
      </c>
      <c r="E21" s="1148" t="s">
        <v>135</v>
      </c>
      <c r="F21" s="1149" t="s">
        <v>135</v>
      </c>
      <c r="G21" s="1147" t="s">
        <v>30</v>
      </c>
      <c r="H21" s="1148" t="s">
        <v>143</v>
      </c>
      <c r="I21" s="1149" t="s">
        <v>144</v>
      </c>
      <c r="J21" s="1147" t="s">
        <v>30</v>
      </c>
      <c r="K21" s="1148" t="s">
        <v>143</v>
      </c>
      <c r="L21" s="1149" t="s">
        <v>144</v>
      </c>
      <c r="M21" s="1150" t="s">
        <v>30</v>
      </c>
      <c r="N21" s="1148" t="s">
        <v>143</v>
      </c>
      <c r="O21" s="1151" t="s">
        <v>144</v>
      </c>
      <c r="P21" s="1152" t="s">
        <v>30</v>
      </c>
      <c r="Q21" s="1152" t="s">
        <v>143</v>
      </c>
      <c r="R21" s="1151" t="s">
        <v>144</v>
      </c>
      <c r="S21" s="1152" t="s">
        <v>30</v>
      </c>
      <c r="T21" s="1152" t="s">
        <v>143</v>
      </c>
      <c r="U21" s="1151" t="s">
        <v>144</v>
      </c>
      <c r="V21" s="1152" t="s">
        <v>30</v>
      </c>
      <c r="W21" s="1152" t="s">
        <v>143</v>
      </c>
      <c r="X21" s="1151" t="s">
        <v>144</v>
      </c>
    </row>
    <row r="22" spans="2:24" ht="39.6">
      <c r="B22" s="2250"/>
      <c r="C22" s="1146" t="s">
        <v>145</v>
      </c>
      <c r="D22" s="1147" t="s">
        <v>135</v>
      </c>
      <c r="E22" s="1148" t="s">
        <v>135</v>
      </c>
      <c r="F22" s="1149" t="s">
        <v>135</v>
      </c>
      <c r="G22" s="1147" t="s">
        <v>30</v>
      </c>
      <c r="H22" s="1148" t="s">
        <v>146</v>
      </c>
      <c r="I22" s="1149" t="s">
        <v>147</v>
      </c>
      <c r="J22" s="1147" t="s">
        <v>30</v>
      </c>
      <c r="K22" s="1148" t="s">
        <v>146</v>
      </c>
      <c r="L22" s="1149" t="s">
        <v>147</v>
      </c>
      <c r="M22" s="1150" t="s">
        <v>30</v>
      </c>
      <c r="N22" s="1148" t="s">
        <v>146</v>
      </c>
      <c r="O22" s="1151" t="s">
        <v>147</v>
      </c>
      <c r="P22" s="1152" t="s">
        <v>30</v>
      </c>
      <c r="Q22" s="1152" t="s">
        <v>146</v>
      </c>
      <c r="R22" s="1151" t="s">
        <v>147</v>
      </c>
      <c r="S22" s="1152" t="s">
        <v>30</v>
      </c>
      <c r="T22" s="1152" t="s">
        <v>146</v>
      </c>
      <c r="U22" s="1151" t="s">
        <v>147</v>
      </c>
      <c r="V22" s="1152" t="s">
        <v>30</v>
      </c>
      <c r="W22" s="1152" t="s">
        <v>146</v>
      </c>
      <c r="X22" s="1151" t="s">
        <v>147</v>
      </c>
    </row>
    <row r="23" spans="2:24" ht="39.6">
      <c r="B23" s="2250"/>
      <c r="C23" s="1146" t="s">
        <v>148</v>
      </c>
      <c r="D23" s="1147" t="s">
        <v>135</v>
      </c>
      <c r="E23" s="1148" t="s">
        <v>135</v>
      </c>
      <c r="F23" s="1149" t="s">
        <v>135</v>
      </c>
      <c r="G23" s="1147" t="s">
        <v>30</v>
      </c>
      <c r="H23" s="1148" t="s">
        <v>149</v>
      </c>
      <c r="I23" s="1149" t="s">
        <v>150</v>
      </c>
      <c r="J23" s="1147" t="s">
        <v>30</v>
      </c>
      <c r="K23" s="1148" t="s">
        <v>149</v>
      </c>
      <c r="L23" s="1149" t="s">
        <v>150</v>
      </c>
      <c r="M23" s="1150" t="s">
        <v>30</v>
      </c>
      <c r="N23" s="1148" t="s">
        <v>149</v>
      </c>
      <c r="O23" s="1151" t="s">
        <v>150</v>
      </c>
      <c r="P23" s="1152" t="s">
        <v>30</v>
      </c>
      <c r="Q23" s="1152" t="s">
        <v>149</v>
      </c>
      <c r="R23" s="1151" t="s">
        <v>150</v>
      </c>
      <c r="S23" s="1152" t="s">
        <v>30</v>
      </c>
      <c r="T23" s="1152" t="s">
        <v>149</v>
      </c>
      <c r="U23" s="1151" t="s">
        <v>150</v>
      </c>
      <c r="V23" s="1152" t="s">
        <v>30</v>
      </c>
      <c r="W23" s="1152" t="s">
        <v>149</v>
      </c>
      <c r="X23" s="1151" t="s">
        <v>150</v>
      </c>
    </row>
    <row r="24" spans="2:24" ht="39.6">
      <c r="B24" s="2250"/>
      <c r="C24" s="1146" t="s">
        <v>151</v>
      </c>
      <c r="D24" s="1147" t="s">
        <v>135</v>
      </c>
      <c r="E24" s="1148" t="s">
        <v>135</v>
      </c>
      <c r="F24" s="1149" t="s">
        <v>135</v>
      </c>
      <c r="G24" s="1147" t="s">
        <v>30</v>
      </c>
      <c r="H24" s="1148" t="s">
        <v>152</v>
      </c>
      <c r="I24" s="1149" t="s">
        <v>153</v>
      </c>
      <c r="J24" s="1147" t="s">
        <v>30</v>
      </c>
      <c r="K24" s="1148" t="s">
        <v>152</v>
      </c>
      <c r="L24" s="1149" t="s">
        <v>153</v>
      </c>
      <c r="M24" s="1150" t="s">
        <v>30</v>
      </c>
      <c r="N24" s="1148" t="s">
        <v>152</v>
      </c>
      <c r="O24" s="1151" t="s">
        <v>153</v>
      </c>
      <c r="P24" s="1152" t="s">
        <v>30</v>
      </c>
      <c r="Q24" s="1152" t="s">
        <v>152</v>
      </c>
      <c r="R24" s="1151" t="s">
        <v>153</v>
      </c>
      <c r="S24" s="1152" t="s">
        <v>30</v>
      </c>
      <c r="T24" s="1152" t="s">
        <v>152</v>
      </c>
      <c r="U24" s="1151" t="s">
        <v>153</v>
      </c>
      <c r="V24" s="1152" t="s">
        <v>30</v>
      </c>
      <c r="W24" s="1152" t="s">
        <v>152</v>
      </c>
      <c r="X24" s="1151" t="s">
        <v>153</v>
      </c>
    </row>
    <row r="25" spans="2:24" ht="79.900000000000006" thickBot="1">
      <c r="B25" s="2250"/>
      <c r="C25" s="1155" t="s">
        <v>154</v>
      </c>
      <c r="D25" s="1156" t="s">
        <v>135</v>
      </c>
      <c r="E25" s="1157" t="s">
        <v>135</v>
      </c>
      <c r="F25" s="1158" t="s">
        <v>135</v>
      </c>
      <c r="G25" s="1156" t="s">
        <v>30</v>
      </c>
      <c r="H25" s="1157" t="s">
        <v>155</v>
      </c>
      <c r="I25" s="1158" t="s">
        <v>156</v>
      </c>
      <c r="J25" s="1156" t="s">
        <v>30</v>
      </c>
      <c r="K25" s="1157" t="s">
        <v>155</v>
      </c>
      <c r="L25" s="1158" t="s">
        <v>156</v>
      </c>
      <c r="M25" s="1159" t="s">
        <v>30</v>
      </c>
      <c r="N25" s="1157" t="s">
        <v>155</v>
      </c>
      <c r="O25" s="1160" t="s">
        <v>156</v>
      </c>
      <c r="P25" s="1161" t="s">
        <v>30</v>
      </c>
      <c r="Q25" s="1161" t="s">
        <v>155</v>
      </c>
      <c r="R25" s="1160" t="s">
        <v>156</v>
      </c>
      <c r="S25" s="1161" t="s">
        <v>30</v>
      </c>
      <c r="T25" s="1161" t="s">
        <v>155</v>
      </c>
      <c r="U25" s="1160" t="s">
        <v>156</v>
      </c>
      <c r="V25" s="1161" t="s">
        <v>30</v>
      </c>
      <c r="W25" s="1161" t="s">
        <v>155</v>
      </c>
      <c r="X25" s="1160" t="s">
        <v>156</v>
      </c>
    </row>
    <row r="26" spans="2:24" ht="35.1" customHeight="1" thickBot="1">
      <c r="B26" s="2250"/>
      <c r="C26" s="1162" t="s">
        <v>157</v>
      </c>
      <c r="D26" s="1138"/>
      <c r="E26" s="1134"/>
      <c r="F26" s="1136"/>
      <c r="G26" s="1138"/>
      <c r="H26" s="1134"/>
      <c r="I26" s="1136"/>
      <c r="J26" s="1138"/>
      <c r="K26" s="1134"/>
      <c r="L26" s="1136"/>
      <c r="M26" s="1163"/>
      <c r="N26" s="1136"/>
      <c r="O26" s="1135"/>
      <c r="P26" s="1138"/>
      <c r="Q26" s="1163"/>
      <c r="R26" s="1164"/>
      <c r="S26" s="1138"/>
      <c r="T26" s="1163"/>
      <c r="U26" s="1164"/>
      <c r="V26" s="1138"/>
      <c r="W26" s="1163"/>
      <c r="X26" s="1164"/>
    </row>
    <row r="27" spans="2:24" ht="52.9">
      <c r="B27" s="2250"/>
      <c r="C27" s="1165" t="s">
        <v>158</v>
      </c>
      <c r="D27" s="1166" t="s">
        <v>135</v>
      </c>
      <c r="E27" s="1167" t="s">
        <v>135</v>
      </c>
      <c r="F27" s="1168" t="s">
        <v>135</v>
      </c>
      <c r="G27" s="1166" t="s">
        <v>30</v>
      </c>
      <c r="H27" s="1167" t="s">
        <v>159</v>
      </c>
      <c r="I27" s="1168" t="s">
        <v>160</v>
      </c>
      <c r="J27" s="1166" t="s">
        <v>30</v>
      </c>
      <c r="K27" s="1167" t="s">
        <v>159</v>
      </c>
      <c r="L27" s="1168" t="s">
        <v>160</v>
      </c>
      <c r="M27" s="1169" t="s">
        <v>30</v>
      </c>
      <c r="N27" s="1167" t="s">
        <v>159</v>
      </c>
      <c r="O27" s="1170" t="s">
        <v>160</v>
      </c>
      <c r="P27" s="1171" t="s">
        <v>30</v>
      </c>
      <c r="Q27" s="1172" t="s">
        <v>159</v>
      </c>
      <c r="R27" s="1170" t="s">
        <v>160</v>
      </c>
      <c r="S27" s="1171" t="s">
        <v>30</v>
      </c>
      <c r="T27" s="1172" t="s">
        <v>159</v>
      </c>
      <c r="U27" s="1170" t="s">
        <v>160</v>
      </c>
      <c r="V27" s="1171" t="s">
        <v>30</v>
      </c>
      <c r="W27" s="1172" t="s">
        <v>30</v>
      </c>
      <c r="X27" s="1170" t="s">
        <v>160</v>
      </c>
    </row>
    <row r="28" spans="2:24" ht="57.75" customHeight="1">
      <c r="B28" s="2250"/>
      <c r="C28" s="1146" t="s">
        <v>161</v>
      </c>
      <c r="D28" s="1147" t="s">
        <v>135</v>
      </c>
      <c r="E28" s="1152" t="s">
        <v>135</v>
      </c>
      <c r="F28" s="1149" t="s">
        <v>135</v>
      </c>
      <c r="G28" s="1147" t="s">
        <v>30</v>
      </c>
      <c r="H28" s="1152" t="s">
        <v>162</v>
      </c>
      <c r="I28" s="1149" t="s">
        <v>163</v>
      </c>
      <c r="J28" s="1147" t="s">
        <v>30</v>
      </c>
      <c r="K28" s="1152" t="s">
        <v>162</v>
      </c>
      <c r="L28" s="1149" t="s">
        <v>163</v>
      </c>
      <c r="M28" s="1150" t="s">
        <v>30</v>
      </c>
      <c r="N28" s="1152" t="s">
        <v>162</v>
      </c>
      <c r="O28" s="1151" t="s">
        <v>163</v>
      </c>
      <c r="P28" s="1150" t="s">
        <v>30</v>
      </c>
      <c r="Q28" s="1148" t="s">
        <v>162</v>
      </c>
      <c r="R28" s="1151" t="s">
        <v>163</v>
      </c>
      <c r="S28" s="1150" t="s">
        <v>30</v>
      </c>
      <c r="T28" s="1148" t="s">
        <v>162</v>
      </c>
      <c r="U28" s="1151" t="s">
        <v>163</v>
      </c>
      <c r="V28" s="1150" t="s">
        <v>164</v>
      </c>
      <c r="W28" s="2009" t="s">
        <v>165</v>
      </c>
      <c r="X28" s="2010" t="s">
        <v>166</v>
      </c>
    </row>
    <row r="29" spans="2:24" ht="26.45">
      <c r="B29" s="2250"/>
      <c r="C29" s="1146" t="s">
        <v>167</v>
      </c>
      <c r="D29" s="1147" t="s">
        <v>135</v>
      </c>
      <c r="E29" s="1152" t="s">
        <v>135</v>
      </c>
      <c r="F29" s="1173" t="s">
        <v>135</v>
      </c>
      <c r="G29" s="1147" t="s">
        <v>30</v>
      </c>
      <c r="H29" s="1152" t="s">
        <v>168</v>
      </c>
      <c r="I29" s="1173" t="s">
        <v>169</v>
      </c>
      <c r="J29" s="1147" t="s">
        <v>30</v>
      </c>
      <c r="K29" s="1152" t="s">
        <v>168</v>
      </c>
      <c r="L29" s="1173" t="s">
        <v>169</v>
      </c>
      <c r="M29" s="1150" t="s">
        <v>30</v>
      </c>
      <c r="N29" s="1152" t="s">
        <v>168</v>
      </c>
      <c r="O29" s="1174" t="s">
        <v>169</v>
      </c>
      <c r="P29" s="1150" t="s">
        <v>30</v>
      </c>
      <c r="Q29" s="1148" t="s">
        <v>168</v>
      </c>
      <c r="R29" s="1174" t="s">
        <v>169</v>
      </c>
      <c r="S29" s="1150" t="s">
        <v>30</v>
      </c>
      <c r="T29" s="1148" t="s">
        <v>168</v>
      </c>
      <c r="U29" s="1174" t="s">
        <v>169</v>
      </c>
      <c r="V29" s="1150" t="s">
        <v>30</v>
      </c>
      <c r="W29" s="1148" t="s">
        <v>30</v>
      </c>
      <c r="X29" s="1174" t="s">
        <v>169</v>
      </c>
    </row>
    <row r="30" spans="2:24" ht="39.6">
      <c r="B30" s="2250"/>
      <c r="C30" s="1146" t="s">
        <v>170</v>
      </c>
      <c r="D30" s="1147" t="s">
        <v>135</v>
      </c>
      <c r="E30" s="1152" t="s">
        <v>135</v>
      </c>
      <c r="F30" s="1149" t="s">
        <v>135</v>
      </c>
      <c r="G30" s="1147" t="s">
        <v>30</v>
      </c>
      <c r="H30" s="1152" t="s">
        <v>168</v>
      </c>
      <c r="I30" s="1149" t="s">
        <v>171</v>
      </c>
      <c r="J30" s="1147" t="s">
        <v>30</v>
      </c>
      <c r="K30" s="1152" t="s">
        <v>168</v>
      </c>
      <c r="L30" s="1149" t="s">
        <v>171</v>
      </c>
      <c r="M30" s="1150" t="s">
        <v>30</v>
      </c>
      <c r="N30" s="1152" t="s">
        <v>168</v>
      </c>
      <c r="O30" s="1151" t="s">
        <v>171</v>
      </c>
      <c r="P30" s="1150" t="s">
        <v>30</v>
      </c>
      <c r="Q30" s="1148" t="s">
        <v>168</v>
      </c>
      <c r="R30" s="1151" t="s">
        <v>171</v>
      </c>
      <c r="S30" s="1150" t="s">
        <v>30</v>
      </c>
      <c r="T30" s="1148" t="s">
        <v>168</v>
      </c>
      <c r="U30" s="1151" t="s">
        <v>171</v>
      </c>
      <c r="V30" s="1150" t="s">
        <v>30</v>
      </c>
      <c r="W30" s="1148" t="s">
        <v>30</v>
      </c>
      <c r="X30" s="1151" t="s">
        <v>171</v>
      </c>
    </row>
    <row r="31" spans="2:24" ht="27.75" customHeight="1">
      <c r="B31" s="2250"/>
      <c r="C31" s="1146" t="s">
        <v>172</v>
      </c>
      <c r="D31" s="1147" t="s">
        <v>135</v>
      </c>
      <c r="E31" s="1152" t="s">
        <v>135</v>
      </c>
      <c r="F31" s="1149" t="s">
        <v>135</v>
      </c>
      <c r="G31" s="1147" t="s">
        <v>30</v>
      </c>
      <c r="H31" s="1152" t="s">
        <v>168</v>
      </c>
      <c r="I31" s="1149" t="s">
        <v>173</v>
      </c>
      <c r="J31" s="1147" t="s">
        <v>30</v>
      </c>
      <c r="K31" s="1152" t="s">
        <v>168</v>
      </c>
      <c r="L31" s="1149" t="s">
        <v>173</v>
      </c>
      <c r="M31" s="1150" t="s">
        <v>30</v>
      </c>
      <c r="N31" s="1152" t="s">
        <v>168</v>
      </c>
      <c r="O31" s="1151" t="s">
        <v>173</v>
      </c>
      <c r="P31" s="1150" t="s">
        <v>30</v>
      </c>
      <c r="Q31" s="1148" t="s">
        <v>168</v>
      </c>
      <c r="R31" s="1151" t="s">
        <v>173</v>
      </c>
      <c r="S31" s="1150" t="s">
        <v>30</v>
      </c>
      <c r="T31" s="1148" t="s">
        <v>168</v>
      </c>
      <c r="U31" s="1151" t="s">
        <v>173</v>
      </c>
      <c r="V31" s="1150" t="s">
        <v>30</v>
      </c>
      <c r="W31" s="1148" t="s">
        <v>30</v>
      </c>
      <c r="X31" s="1151" t="s">
        <v>173</v>
      </c>
    </row>
    <row r="32" spans="2:24" ht="39.6">
      <c r="B32" s="2250"/>
      <c r="C32" s="1146" t="s">
        <v>174</v>
      </c>
      <c r="D32" s="1147" t="s">
        <v>135</v>
      </c>
      <c r="E32" s="1152" t="s">
        <v>135</v>
      </c>
      <c r="F32" s="1149" t="s">
        <v>135</v>
      </c>
      <c r="G32" s="1147" t="s">
        <v>30</v>
      </c>
      <c r="H32" s="1152" t="s">
        <v>175</v>
      </c>
      <c r="I32" s="1149" t="s">
        <v>176</v>
      </c>
      <c r="J32" s="1147" t="s">
        <v>30</v>
      </c>
      <c r="K32" s="1152" t="s">
        <v>175</v>
      </c>
      <c r="L32" s="1149" t="s">
        <v>176</v>
      </c>
      <c r="M32" s="1150" t="s">
        <v>30</v>
      </c>
      <c r="N32" s="1152" t="s">
        <v>175</v>
      </c>
      <c r="O32" s="1151" t="s">
        <v>176</v>
      </c>
      <c r="P32" s="1150" t="s">
        <v>30</v>
      </c>
      <c r="Q32" s="1148" t="s">
        <v>175</v>
      </c>
      <c r="R32" s="1151" t="s">
        <v>176</v>
      </c>
      <c r="S32" s="1150" t="s">
        <v>30</v>
      </c>
      <c r="T32" s="1148" t="s">
        <v>175</v>
      </c>
      <c r="U32" s="1151" t="s">
        <v>176</v>
      </c>
      <c r="V32" s="1150" t="s">
        <v>30</v>
      </c>
      <c r="W32" s="1148" t="s">
        <v>175</v>
      </c>
      <c r="X32" s="1151" t="s">
        <v>176</v>
      </c>
    </row>
    <row r="33" spans="2:24" ht="44.85" customHeight="1">
      <c r="B33" s="2250"/>
      <c r="C33" s="1175" t="s">
        <v>177</v>
      </c>
      <c r="D33" s="1147" t="s">
        <v>135</v>
      </c>
      <c r="E33" s="1152" t="s">
        <v>135</v>
      </c>
      <c r="F33" s="1149" t="s">
        <v>135</v>
      </c>
      <c r="G33" s="1147" t="s">
        <v>30</v>
      </c>
      <c r="H33" s="1152" t="s">
        <v>178</v>
      </c>
      <c r="I33" s="1149" t="s">
        <v>179</v>
      </c>
      <c r="J33" s="1147" t="s">
        <v>30</v>
      </c>
      <c r="K33" s="1152" t="s">
        <v>178</v>
      </c>
      <c r="L33" s="1149" t="s">
        <v>179</v>
      </c>
      <c r="M33" s="1150" t="s">
        <v>30</v>
      </c>
      <c r="N33" s="1152" t="s">
        <v>178</v>
      </c>
      <c r="O33" s="1151" t="s">
        <v>179</v>
      </c>
      <c r="P33" s="1150" t="s">
        <v>30</v>
      </c>
      <c r="Q33" s="1148" t="s">
        <v>180</v>
      </c>
      <c r="R33" s="1151" t="s">
        <v>179</v>
      </c>
      <c r="S33" s="1150" t="s">
        <v>30</v>
      </c>
      <c r="T33" s="1148" t="s">
        <v>180</v>
      </c>
      <c r="U33" s="1151" t="s">
        <v>179</v>
      </c>
      <c r="V33" s="1150" t="s">
        <v>181</v>
      </c>
      <c r="W33" s="1148" t="s">
        <v>182</v>
      </c>
      <c r="X33" s="1151" t="s">
        <v>179</v>
      </c>
    </row>
    <row r="34" spans="2:24" ht="33.75" customHeight="1">
      <c r="B34" s="2250"/>
      <c r="C34" s="1146" t="s">
        <v>183</v>
      </c>
      <c r="D34" s="1147" t="s">
        <v>135</v>
      </c>
      <c r="E34" s="1152" t="s">
        <v>135</v>
      </c>
      <c r="F34" s="1149" t="s">
        <v>135</v>
      </c>
      <c r="G34" s="1147" t="s">
        <v>30</v>
      </c>
      <c r="H34" s="1152" t="s">
        <v>184</v>
      </c>
      <c r="I34" s="1149" t="s">
        <v>185</v>
      </c>
      <c r="J34" s="1147" t="s">
        <v>30</v>
      </c>
      <c r="K34" s="1152" t="s">
        <v>184</v>
      </c>
      <c r="L34" s="1149" t="s">
        <v>185</v>
      </c>
      <c r="M34" s="1150" t="s">
        <v>30</v>
      </c>
      <c r="N34" s="1152" t="s">
        <v>184</v>
      </c>
      <c r="O34" s="1151" t="s">
        <v>185</v>
      </c>
      <c r="P34" s="1150" t="s">
        <v>30</v>
      </c>
      <c r="Q34" s="1148" t="s">
        <v>184</v>
      </c>
      <c r="R34" s="1151" t="s">
        <v>185</v>
      </c>
      <c r="S34" s="1150" t="s">
        <v>30</v>
      </c>
      <c r="T34" s="1148" t="s">
        <v>184</v>
      </c>
      <c r="U34" s="1151" t="s">
        <v>185</v>
      </c>
      <c r="V34" s="1150" t="s">
        <v>186</v>
      </c>
      <c r="W34" s="1148" t="s">
        <v>30</v>
      </c>
      <c r="X34" s="1151" t="s">
        <v>185</v>
      </c>
    </row>
    <row r="35" spans="2:24" ht="34.5" customHeight="1">
      <c r="B35" s="2250"/>
      <c r="C35" s="1146" t="s">
        <v>187</v>
      </c>
      <c r="D35" s="1147" t="s">
        <v>135</v>
      </c>
      <c r="E35" s="1152" t="s">
        <v>135</v>
      </c>
      <c r="F35" s="1149" t="s">
        <v>135</v>
      </c>
      <c r="G35" s="1147" t="s">
        <v>30</v>
      </c>
      <c r="H35" s="1152" t="s">
        <v>188</v>
      </c>
      <c r="I35" s="1149" t="s">
        <v>189</v>
      </c>
      <c r="J35" s="1147" t="s">
        <v>30</v>
      </c>
      <c r="K35" s="1152" t="s">
        <v>188</v>
      </c>
      <c r="L35" s="1149" t="s">
        <v>189</v>
      </c>
      <c r="M35" s="1150" t="s">
        <v>30</v>
      </c>
      <c r="N35" s="1152" t="s">
        <v>188</v>
      </c>
      <c r="O35" s="1151" t="s">
        <v>189</v>
      </c>
      <c r="P35" s="1150" t="s">
        <v>30</v>
      </c>
      <c r="Q35" s="1148" t="s">
        <v>188</v>
      </c>
      <c r="R35" s="1151" t="s">
        <v>189</v>
      </c>
      <c r="S35" s="1150" t="s">
        <v>30</v>
      </c>
      <c r="T35" s="1148" t="s">
        <v>188</v>
      </c>
      <c r="U35" s="1151" t="s">
        <v>189</v>
      </c>
      <c r="V35" s="1150" t="s">
        <v>190</v>
      </c>
      <c r="W35" s="1148" t="s">
        <v>30</v>
      </c>
      <c r="X35" s="1151" t="s">
        <v>189</v>
      </c>
    </row>
    <row r="36" spans="2:24" ht="40.5" customHeight="1" thickBot="1">
      <c r="B36" s="2250"/>
      <c r="C36" s="1176" t="s">
        <v>191</v>
      </c>
      <c r="D36" s="1156" t="s">
        <v>135</v>
      </c>
      <c r="E36" s="1177" t="s">
        <v>135</v>
      </c>
      <c r="F36" s="1158" t="s">
        <v>135</v>
      </c>
      <c r="G36" s="1156" t="s">
        <v>30</v>
      </c>
      <c r="H36" s="1177" t="s">
        <v>192</v>
      </c>
      <c r="I36" s="1158" t="s">
        <v>193</v>
      </c>
      <c r="J36" s="1156" t="s">
        <v>30</v>
      </c>
      <c r="K36" s="1177" t="s">
        <v>192</v>
      </c>
      <c r="L36" s="1158" t="s">
        <v>193</v>
      </c>
      <c r="M36" s="1159" t="s">
        <v>30</v>
      </c>
      <c r="N36" s="1177" t="s">
        <v>192</v>
      </c>
      <c r="O36" s="1160" t="s">
        <v>193</v>
      </c>
      <c r="P36" s="1159" t="s">
        <v>30</v>
      </c>
      <c r="Q36" s="1157" t="s">
        <v>192</v>
      </c>
      <c r="R36" s="1160" t="s">
        <v>193</v>
      </c>
      <c r="S36" s="1159" t="s">
        <v>30</v>
      </c>
      <c r="T36" s="1157" t="s">
        <v>192</v>
      </c>
      <c r="U36" s="1160" t="s">
        <v>193</v>
      </c>
      <c r="V36" s="1159" t="s">
        <v>194</v>
      </c>
      <c r="W36" s="1157" t="s">
        <v>30</v>
      </c>
      <c r="X36" s="1160" t="s">
        <v>193</v>
      </c>
    </row>
    <row r="37" spans="2:24" ht="34.35" customHeight="1" thickBot="1">
      <c r="B37" s="2250"/>
      <c r="C37" s="1178" t="s">
        <v>195</v>
      </c>
      <c r="D37" s="1136"/>
      <c r="E37" s="1137"/>
      <c r="F37" s="1135"/>
      <c r="G37" s="1136"/>
      <c r="H37" s="1137"/>
      <c r="I37" s="1135"/>
      <c r="J37" s="1136"/>
      <c r="K37" s="1137"/>
      <c r="L37" s="1135"/>
      <c r="M37" s="1164"/>
      <c r="N37" s="1138"/>
      <c r="O37" s="1164"/>
      <c r="P37" s="1138"/>
      <c r="Q37" s="1136"/>
      <c r="R37" s="1135"/>
      <c r="S37" s="1138"/>
      <c r="T37" s="1136"/>
      <c r="U37" s="1135"/>
      <c r="V37" s="1138"/>
      <c r="W37" s="1136"/>
      <c r="X37" s="1135"/>
    </row>
    <row r="38" spans="2:24" ht="66">
      <c r="B38" s="2250"/>
      <c r="C38" s="1179" t="s">
        <v>196</v>
      </c>
      <c r="D38" s="1166" t="s">
        <v>135</v>
      </c>
      <c r="E38" s="1172" t="s">
        <v>135</v>
      </c>
      <c r="F38" s="1168" t="s">
        <v>135</v>
      </c>
      <c r="G38" s="1166" t="s">
        <v>30</v>
      </c>
      <c r="H38" s="1172" t="s">
        <v>30</v>
      </c>
      <c r="I38" s="1168" t="s">
        <v>197</v>
      </c>
      <c r="J38" s="1166" t="s">
        <v>30</v>
      </c>
      <c r="K38" s="1172" t="s">
        <v>30</v>
      </c>
      <c r="L38" s="1168" t="s">
        <v>197</v>
      </c>
      <c r="M38" s="1169" t="s">
        <v>30</v>
      </c>
      <c r="N38" s="1172" t="s">
        <v>30</v>
      </c>
      <c r="O38" s="1170" t="s">
        <v>197</v>
      </c>
      <c r="P38" s="1169" t="s">
        <v>30</v>
      </c>
      <c r="Q38" s="1167" t="s">
        <v>30</v>
      </c>
      <c r="R38" s="1170" t="s">
        <v>197</v>
      </c>
      <c r="S38" s="1169" t="s">
        <v>30</v>
      </c>
      <c r="T38" s="1167" t="s">
        <v>30</v>
      </c>
      <c r="U38" s="1170" t="s">
        <v>197</v>
      </c>
      <c r="V38" s="1169" t="s">
        <v>30</v>
      </c>
      <c r="W38" s="1167" t="s">
        <v>198</v>
      </c>
      <c r="X38" s="1170" t="s">
        <v>197</v>
      </c>
    </row>
    <row r="39" spans="2:24" ht="66">
      <c r="B39" s="2250"/>
      <c r="C39" s="1175" t="s">
        <v>199</v>
      </c>
      <c r="D39" s="1147" t="s">
        <v>135</v>
      </c>
      <c r="E39" s="1148" t="s">
        <v>135</v>
      </c>
      <c r="F39" s="1149" t="s">
        <v>135</v>
      </c>
      <c r="G39" s="1147" t="s">
        <v>30</v>
      </c>
      <c r="H39" s="1148" t="s">
        <v>30</v>
      </c>
      <c r="I39" s="1149" t="s">
        <v>200</v>
      </c>
      <c r="J39" s="1147" t="s">
        <v>30</v>
      </c>
      <c r="K39" s="1148" t="s">
        <v>30</v>
      </c>
      <c r="L39" s="1149" t="s">
        <v>200</v>
      </c>
      <c r="M39" s="1150" t="s">
        <v>30</v>
      </c>
      <c r="N39" s="1148" t="s">
        <v>30</v>
      </c>
      <c r="O39" s="1151" t="s">
        <v>200</v>
      </c>
      <c r="P39" s="1150" t="s">
        <v>30</v>
      </c>
      <c r="Q39" s="1152" t="s">
        <v>30</v>
      </c>
      <c r="R39" s="1151" t="s">
        <v>200</v>
      </c>
      <c r="S39" s="1150" t="s">
        <v>30</v>
      </c>
      <c r="T39" s="1152" t="s">
        <v>30</v>
      </c>
      <c r="U39" s="1151" t="s">
        <v>200</v>
      </c>
      <c r="V39" s="1150" t="s">
        <v>30</v>
      </c>
      <c r="W39" s="1152" t="s">
        <v>30</v>
      </c>
      <c r="X39" s="1151" t="s">
        <v>200</v>
      </c>
    </row>
    <row r="40" spans="2:24" ht="46.5" customHeight="1">
      <c r="B40" s="2250"/>
      <c r="C40" s="1175" t="s">
        <v>201</v>
      </c>
      <c r="D40" s="1147" t="s">
        <v>135</v>
      </c>
      <c r="E40" s="1148" t="s">
        <v>135</v>
      </c>
      <c r="F40" s="1149" t="s">
        <v>135</v>
      </c>
      <c r="G40" s="1147" t="s">
        <v>30</v>
      </c>
      <c r="H40" s="1148" t="s">
        <v>202</v>
      </c>
      <c r="I40" s="1149" t="s">
        <v>203</v>
      </c>
      <c r="J40" s="1147" t="s">
        <v>30</v>
      </c>
      <c r="K40" s="1148" t="s">
        <v>202</v>
      </c>
      <c r="L40" s="1149" t="s">
        <v>203</v>
      </c>
      <c r="M40" s="1150" t="s">
        <v>30</v>
      </c>
      <c r="N40" s="1148" t="s">
        <v>202</v>
      </c>
      <c r="O40" s="1151" t="s">
        <v>203</v>
      </c>
      <c r="P40" s="1150" t="s">
        <v>30</v>
      </c>
      <c r="Q40" s="1152" t="s">
        <v>204</v>
      </c>
      <c r="R40" s="1151" t="s">
        <v>205</v>
      </c>
      <c r="S40" s="1150" t="s">
        <v>30</v>
      </c>
      <c r="T40" s="1152" t="s">
        <v>204</v>
      </c>
      <c r="U40" s="1151" t="s">
        <v>205</v>
      </c>
      <c r="V40" s="1150" t="s">
        <v>30</v>
      </c>
      <c r="W40" s="1152" t="s">
        <v>204</v>
      </c>
      <c r="X40" s="1151" t="s">
        <v>205</v>
      </c>
    </row>
    <row r="41" spans="2:24" ht="93" customHeight="1" thickBot="1">
      <c r="B41" s="2250"/>
      <c r="C41" s="1180" t="s">
        <v>206</v>
      </c>
      <c r="D41" s="1156" t="s">
        <v>135</v>
      </c>
      <c r="E41" s="1157" t="s">
        <v>135</v>
      </c>
      <c r="F41" s="1158" t="s">
        <v>135</v>
      </c>
      <c r="G41" s="1156" t="s">
        <v>30</v>
      </c>
      <c r="H41" s="1157" t="s">
        <v>207</v>
      </c>
      <c r="I41" s="1158" t="s">
        <v>208</v>
      </c>
      <c r="J41" s="1156" t="s">
        <v>30</v>
      </c>
      <c r="K41" s="1157" t="s">
        <v>207</v>
      </c>
      <c r="L41" s="1158" t="s">
        <v>208</v>
      </c>
      <c r="M41" s="1159" t="s">
        <v>30</v>
      </c>
      <c r="N41" s="1157" t="s">
        <v>207</v>
      </c>
      <c r="O41" s="1160" t="s">
        <v>208</v>
      </c>
      <c r="P41" s="1159" t="s">
        <v>30</v>
      </c>
      <c r="Q41" s="1177" t="s">
        <v>207</v>
      </c>
      <c r="R41" s="1160" t="s">
        <v>208</v>
      </c>
      <c r="S41" s="1159" t="s">
        <v>30</v>
      </c>
      <c r="T41" s="1177" t="s">
        <v>207</v>
      </c>
      <c r="U41" s="1160" t="s">
        <v>208</v>
      </c>
      <c r="V41" s="1159" t="s">
        <v>30</v>
      </c>
      <c r="W41" s="1152" t="s">
        <v>204</v>
      </c>
      <c r="X41" s="1160" t="s">
        <v>208</v>
      </c>
    </row>
    <row r="42" spans="2:24" ht="36.75" customHeight="1" thickBot="1">
      <c r="B42" s="2250"/>
      <c r="C42" s="1162" t="s">
        <v>209</v>
      </c>
      <c r="D42" s="1138"/>
      <c r="E42" s="1134"/>
      <c r="F42" s="1136"/>
      <c r="G42" s="1138"/>
      <c r="H42" s="1134"/>
      <c r="I42" s="1136"/>
      <c r="J42" s="1138"/>
      <c r="K42" s="1134"/>
      <c r="L42" s="1136"/>
      <c r="M42" s="1137"/>
      <c r="N42" s="1163"/>
      <c r="O42" s="1164"/>
      <c r="P42" s="1138"/>
      <c r="Q42" s="1136"/>
      <c r="R42" s="1135"/>
      <c r="S42" s="1138"/>
      <c r="T42" s="1136"/>
      <c r="U42" s="1135"/>
      <c r="V42" s="1138"/>
      <c r="W42" s="1136"/>
      <c r="X42" s="1135"/>
    </row>
    <row r="43" spans="2:24" ht="52.9">
      <c r="B43" s="2250"/>
      <c r="C43" s="1165" t="s">
        <v>210</v>
      </c>
      <c r="D43" s="1166" t="s">
        <v>135</v>
      </c>
      <c r="E43" s="1172" t="s">
        <v>135</v>
      </c>
      <c r="F43" s="1168" t="s">
        <v>135</v>
      </c>
      <c r="G43" s="1166" t="s">
        <v>211</v>
      </c>
      <c r="H43" s="1172" t="s">
        <v>211</v>
      </c>
      <c r="I43" s="1168" t="s">
        <v>211</v>
      </c>
      <c r="J43" s="1166" t="s">
        <v>211</v>
      </c>
      <c r="K43" s="1172" t="s">
        <v>211</v>
      </c>
      <c r="L43" s="1168" t="s">
        <v>211</v>
      </c>
      <c r="M43" s="1169" t="s">
        <v>211</v>
      </c>
      <c r="N43" s="1167" t="s">
        <v>211</v>
      </c>
      <c r="O43" s="1170" t="s">
        <v>211</v>
      </c>
      <c r="P43" s="1169" t="s">
        <v>211</v>
      </c>
      <c r="Q43" s="1172" t="s">
        <v>211</v>
      </c>
      <c r="R43" s="1170" t="s">
        <v>211</v>
      </c>
      <c r="S43" s="1169" t="s">
        <v>211</v>
      </c>
      <c r="T43" s="1172" t="s">
        <v>211</v>
      </c>
      <c r="U43" s="1170" t="s">
        <v>211</v>
      </c>
      <c r="V43" s="1169" t="s">
        <v>211</v>
      </c>
      <c r="W43" s="1172" t="s">
        <v>211</v>
      </c>
      <c r="X43" s="2042" t="s">
        <v>211</v>
      </c>
    </row>
    <row r="44" spans="2:24" ht="15.6" customHeight="1">
      <c r="B44" s="2250"/>
      <c r="C44" s="1181" t="s">
        <v>212</v>
      </c>
      <c r="D44" s="1147" t="s">
        <v>135</v>
      </c>
      <c r="E44" s="1148" t="s">
        <v>135</v>
      </c>
      <c r="F44" s="1149" t="s">
        <v>135</v>
      </c>
      <c r="G44" s="1147" t="s">
        <v>211</v>
      </c>
      <c r="H44" s="1148" t="s">
        <v>211</v>
      </c>
      <c r="I44" s="1149" t="s">
        <v>211</v>
      </c>
      <c r="J44" s="1147" t="s">
        <v>211</v>
      </c>
      <c r="K44" s="1148" t="s">
        <v>211</v>
      </c>
      <c r="L44" s="1149" t="s">
        <v>211</v>
      </c>
      <c r="M44" s="1150" t="s">
        <v>211</v>
      </c>
      <c r="N44" s="1152" t="s">
        <v>211</v>
      </c>
      <c r="O44" s="1151" t="s">
        <v>211</v>
      </c>
      <c r="P44" s="1150" t="s">
        <v>211</v>
      </c>
      <c r="Q44" s="1148" t="s">
        <v>211</v>
      </c>
      <c r="R44" s="1151" t="s">
        <v>211</v>
      </c>
      <c r="S44" s="1150" t="s">
        <v>211</v>
      </c>
      <c r="T44" s="1148" t="s">
        <v>211</v>
      </c>
      <c r="U44" s="1151" t="s">
        <v>211</v>
      </c>
      <c r="V44" s="1150" t="s">
        <v>211</v>
      </c>
      <c r="W44" s="1148" t="s">
        <v>211</v>
      </c>
      <c r="X44" s="2043" t="s">
        <v>211</v>
      </c>
    </row>
    <row r="45" spans="2:24" ht="15.6" customHeight="1">
      <c r="B45" s="2250"/>
      <c r="C45" s="1181" t="s">
        <v>213</v>
      </c>
      <c r="D45" s="1147" t="s">
        <v>135</v>
      </c>
      <c r="E45" s="1148" t="s">
        <v>135</v>
      </c>
      <c r="F45" s="1149" t="s">
        <v>135</v>
      </c>
      <c r="G45" s="1147" t="s">
        <v>211</v>
      </c>
      <c r="H45" s="1148" t="s">
        <v>211</v>
      </c>
      <c r="I45" s="1149" t="s">
        <v>211</v>
      </c>
      <c r="J45" s="1147" t="s">
        <v>211</v>
      </c>
      <c r="K45" s="1148" t="s">
        <v>211</v>
      </c>
      <c r="L45" s="1149" t="s">
        <v>211</v>
      </c>
      <c r="M45" s="1150" t="s">
        <v>211</v>
      </c>
      <c r="N45" s="1152" t="s">
        <v>211</v>
      </c>
      <c r="O45" s="1151" t="s">
        <v>211</v>
      </c>
      <c r="P45" s="1150" t="s">
        <v>211</v>
      </c>
      <c r="Q45" s="1148" t="s">
        <v>211</v>
      </c>
      <c r="R45" s="1151" t="s">
        <v>211</v>
      </c>
      <c r="S45" s="1150" t="s">
        <v>211</v>
      </c>
      <c r="T45" s="1148" t="s">
        <v>211</v>
      </c>
      <c r="U45" s="1151" t="s">
        <v>211</v>
      </c>
      <c r="V45" s="1150" t="s">
        <v>211</v>
      </c>
      <c r="W45" s="1148" t="s">
        <v>211</v>
      </c>
      <c r="X45" s="2043" t="s">
        <v>211</v>
      </c>
    </row>
    <row r="46" spans="2:24" ht="15.6" customHeight="1">
      <c r="B46" s="2250"/>
      <c r="C46" s="1181" t="s">
        <v>214</v>
      </c>
      <c r="D46" s="1147" t="s">
        <v>135</v>
      </c>
      <c r="E46" s="1148" t="s">
        <v>135</v>
      </c>
      <c r="F46" s="1149" t="s">
        <v>135</v>
      </c>
      <c r="G46" s="1147" t="s">
        <v>211</v>
      </c>
      <c r="H46" s="1148" t="s">
        <v>211</v>
      </c>
      <c r="I46" s="1149" t="s">
        <v>211</v>
      </c>
      <c r="J46" s="1147" t="s">
        <v>211</v>
      </c>
      <c r="K46" s="1148" t="s">
        <v>211</v>
      </c>
      <c r="L46" s="1149" t="s">
        <v>211</v>
      </c>
      <c r="M46" s="1150" t="s">
        <v>211</v>
      </c>
      <c r="N46" s="1152" t="s">
        <v>211</v>
      </c>
      <c r="O46" s="1151" t="s">
        <v>211</v>
      </c>
      <c r="P46" s="1150" t="s">
        <v>211</v>
      </c>
      <c r="Q46" s="1148" t="s">
        <v>211</v>
      </c>
      <c r="R46" s="1151" t="s">
        <v>211</v>
      </c>
      <c r="S46" s="1150" t="s">
        <v>211</v>
      </c>
      <c r="T46" s="1148" t="s">
        <v>211</v>
      </c>
      <c r="U46" s="1151" t="s">
        <v>211</v>
      </c>
      <c r="V46" s="1150" t="s">
        <v>211</v>
      </c>
      <c r="W46" s="1148" t="s">
        <v>211</v>
      </c>
      <c r="X46" s="2043" t="s">
        <v>211</v>
      </c>
    </row>
    <row r="47" spans="2:24" ht="14.85" customHeight="1" thickBot="1">
      <c r="B47" s="2250"/>
      <c r="C47" s="1182" t="s">
        <v>215</v>
      </c>
      <c r="D47" s="1156" t="s">
        <v>135</v>
      </c>
      <c r="E47" s="1157" t="s">
        <v>135</v>
      </c>
      <c r="F47" s="1158" t="s">
        <v>135</v>
      </c>
      <c r="G47" s="1156" t="s">
        <v>211</v>
      </c>
      <c r="H47" s="1157" t="s">
        <v>211</v>
      </c>
      <c r="I47" s="1158" t="s">
        <v>211</v>
      </c>
      <c r="J47" s="1156" t="s">
        <v>211</v>
      </c>
      <c r="K47" s="1157" t="s">
        <v>211</v>
      </c>
      <c r="L47" s="1158" t="s">
        <v>211</v>
      </c>
      <c r="M47" s="1159" t="s">
        <v>211</v>
      </c>
      <c r="N47" s="1158" t="s">
        <v>211</v>
      </c>
      <c r="O47" s="1183" t="s">
        <v>211</v>
      </c>
      <c r="P47" s="1159" t="s">
        <v>211</v>
      </c>
      <c r="Q47" s="1157" t="s">
        <v>211</v>
      </c>
      <c r="R47" s="1160" t="s">
        <v>211</v>
      </c>
      <c r="S47" s="1159" t="s">
        <v>211</v>
      </c>
      <c r="T47" s="1157" t="s">
        <v>211</v>
      </c>
      <c r="U47" s="1160" t="s">
        <v>211</v>
      </c>
      <c r="V47" s="1159" t="s">
        <v>211</v>
      </c>
      <c r="W47" s="1157" t="s">
        <v>211</v>
      </c>
      <c r="X47" s="1183" t="s">
        <v>211</v>
      </c>
    </row>
    <row r="48" spans="2:24">
      <c r="B48" s="5"/>
      <c r="C48" s="5"/>
      <c r="D48" s="5"/>
      <c r="E48" s="5"/>
      <c r="F48" s="5"/>
      <c r="G48" s="5"/>
      <c r="H48" s="5"/>
      <c r="I48" s="5"/>
      <c r="J48" s="5"/>
      <c r="K48" s="5"/>
      <c r="L48" s="5"/>
      <c r="M48" s="5"/>
      <c r="N48" s="5"/>
      <c r="O48" s="5"/>
      <c r="P48" s="5"/>
      <c r="Q48" s="5"/>
      <c r="R48" s="5"/>
      <c r="S48" s="5"/>
      <c r="T48" s="5"/>
      <c r="U48" s="5"/>
      <c r="V48" s="5"/>
    </row>
  </sheetData>
  <mergeCells count="48">
    <mergeCell ref="V10:X10"/>
    <mergeCell ref="V11:X11"/>
    <mergeCell ref="V12:X12"/>
    <mergeCell ref="V9:X9"/>
    <mergeCell ref="V16:X16"/>
    <mergeCell ref="V4:X4"/>
    <mergeCell ref="V5:X5"/>
    <mergeCell ref="V6:X6"/>
    <mergeCell ref="V7:X7"/>
    <mergeCell ref="V8:X8"/>
    <mergeCell ref="S9:U9"/>
    <mergeCell ref="S10:U10"/>
    <mergeCell ref="S11:U11"/>
    <mergeCell ref="S12:U12"/>
    <mergeCell ref="S16:U16"/>
    <mergeCell ref="S4:U4"/>
    <mergeCell ref="S5:U5"/>
    <mergeCell ref="S6:U6"/>
    <mergeCell ref="S7:U7"/>
    <mergeCell ref="S8:U8"/>
    <mergeCell ref="M6:O6"/>
    <mergeCell ref="P16:R16"/>
    <mergeCell ref="P9:R9"/>
    <mergeCell ref="P10:R10"/>
    <mergeCell ref="B1:C1"/>
    <mergeCell ref="D4:F4"/>
    <mergeCell ref="G4:I4"/>
    <mergeCell ref="M9:O9"/>
    <mergeCell ref="M10:O10"/>
    <mergeCell ref="M7:O7"/>
    <mergeCell ref="M8:O8"/>
    <mergeCell ref="M4:O4"/>
    <mergeCell ref="M5:O5"/>
    <mergeCell ref="J4:L4"/>
    <mergeCell ref="P4:R4"/>
    <mergeCell ref="P5:R5"/>
    <mergeCell ref="P6:R6"/>
    <mergeCell ref="P7:R7"/>
    <mergeCell ref="P8:R8"/>
    <mergeCell ref="P11:R11"/>
    <mergeCell ref="P12:R12"/>
    <mergeCell ref="G16:I16"/>
    <mergeCell ref="D16:F16"/>
    <mergeCell ref="B18:B47"/>
    <mergeCell ref="J16:L16"/>
    <mergeCell ref="M11:O11"/>
    <mergeCell ref="M12:O12"/>
    <mergeCell ref="M16:O16"/>
  </mergeCells>
  <phoneticPr fontId="15" type="noConversion"/>
  <pageMargins left="0.7" right="0.7" top="0.75" bottom="0.75" header="0.3" footer="0.3"/>
  <pageSetup paperSize="9" fitToHeight="0" orientation="landscape" horizontalDpi="4294967293" r:id="rId1"/>
  <headerFooter>
    <oddHeader>&amp;L&amp;"Arial,Regular"&amp;9M.A.G CSR Data Reporting Spreadsheet
&amp;R&amp;G</oddHeader>
    <oddFooter>&amp;C&amp;"Arial,Regular"&amp;9
Produced by Simply Sustainable Ltd_x000D_&amp;1#&amp;"Calibri"&amp;10&amp;K000000 C2 - Internal</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D24C8-D6F7-4C2E-B5B4-8002991CEBF8}">
  <sheetPr codeName="Sheet16">
    <tabColor theme="0"/>
  </sheetPr>
  <dimension ref="A1:BY113"/>
  <sheetViews>
    <sheetView showGridLines="0" zoomScaleNormal="100" workbookViewId="0">
      <pane xSplit="1" topLeftCell="BJ1" activePane="topRight" state="frozen"/>
      <selection pane="topRight" sqref="A1:B1"/>
    </sheetView>
  </sheetViews>
  <sheetFormatPr defaultColWidth="9.140625" defaultRowHeight="12" outlineLevelCol="1"/>
  <cols>
    <col min="1" max="1" width="21.140625" style="320" customWidth="1"/>
    <col min="2" max="2" width="10.5703125" style="320" customWidth="1"/>
    <col min="3" max="12" width="9.140625" style="320" hidden="1" customWidth="1"/>
    <col min="13" max="14" width="10.140625" style="320" hidden="1" customWidth="1"/>
    <col min="15" max="15" width="9.140625" style="320" customWidth="1"/>
    <col min="16" max="18" width="11.140625" style="320" customWidth="1"/>
    <col min="19" max="28" width="9.140625" style="320" hidden="1" customWidth="1" outlineLevel="1"/>
    <col min="29" max="30" width="10.140625" style="320" hidden="1" customWidth="1" outlineLevel="1"/>
    <col min="31" max="31" width="9.140625" style="320" customWidth="1" collapsed="1"/>
    <col min="32" max="32" width="11.140625" style="320" customWidth="1"/>
    <col min="33" max="44" width="11.140625" style="320" hidden="1" customWidth="1" outlineLevel="1"/>
    <col min="45" max="45" width="9.140625" style="320" customWidth="1" collapsed="1"/>
    <col min="46" max="46" width="11.140625" style="320" customWidth="1"/>
    <col min="47" max="58" width="11.140625" style="320" hidden="1" customWidth="1" outlineLevel="1"/>
    <col min="59" max="59" width="9.140625" style="320" customWidth="1" collapsed="1"/>
    <col min="60" max="60" width="11.140625" style="320" customWidth="1"/>
    <col min="61" max="61" width="9.140625" style="320" customWidth="1"/>
    <col min="62" max="74" width="10.140625" style="320" customWidth="1"/>
    <col min="75" max="75" width="10.140625" style="320" bestFit="1" customWidth="1"/>
    <col min="76" max="16384" width="9.140625" style="320"/>
  </cols>
  <sheetData>
    <row r="1" spans="1:74" ht="17.850000000000001" customHeight="1">
      <c r="A1" s="2323" t="s">
        <v>216</v>
      </c>
      <c r="B1" s="2323"/>
      <c r="N1" s="319"/>
      <c r="AD1" s="319"/>
    </row>
    <row r="2" spans="1:74" ht="38.1" customHeight="1">
      <c r="A2" s="2324" t="s">
        <v>217</v>
      </c>
      <c r="B2" s="2324"/>
      <c r="E2" s="635"/>
      <c r="F2" s="635"/>
      <c r="G2" s="635"/>
      <c r="H2" s="635"/>
      <c r="I2" s="635"/>
      <c r="J2" s="368"/>
      <c r="K2" s="368"/>
      <c r="L2" s="368"/>
      <c r="M2" s="368"/>
      <c r="N2" s="368"/>
      <c r="U2" s="635"/>
      <c r="V2" s="635"/>
      <c r="W2" s="635"/>
      <c r="X2" s="635"/>
      <c r="Y2" s="635"/>
      <c r="Z2" s="368"/>
      <c r="AA2" s="368"/>
      <c r="AB2" s="368"/>
      <c r="AC2" s="368"/>
      <c r="AD2" s="368"/>
    </row>
    <row r="3" spans="1:74" ht="14.85" customHeight="1" thickBot="1">
      <c r="A3" s="802"/>
      <c r="B3" s="802"/>
      <c r="C3" s="322"/>
      <c r="D3" s="322"/>
      <c r="E3" s="322"/>
      <c r="F3" s="322"/>
      <c r="G3" s="322"/>
      <c r="H3" s="322"/>
      <c r="I3" s="322"/>
      <c r="J3" s="322"/>
      <c r="K3" s="322"/>
      <c r="L3" s="322"/>
      <c r="M3" s="322"/>
      <c r="N3" s="322"/>
      <c r="O3" s="724"/>
      <c r="P3" s="723"/>
      <c r="S3" s="322"/>
      <c r="T3" s="322"/>
      <c r="U3" s="322"/>
      <c r="V3" s="322"/>
      <c r="W3" s="322"/>
      <c r="X3" s="322"/>
      <c r="Y3" s="322"/>
      <c r="Z3" s="322"/>
      <c r="AA3" s="322"/>
      <c r="AB3" s="322"/>
      <c r="AC3" s="322"/>
      <c r="AD3" s="322"/>
      <c r="AE3" s="724"/>
      <c r="AF3" s="723"/>
      <c r="AR3" s="322"/>
      <c r="AS3" s="724"/>
      <c r="BF3" s="322"/>
      <c r="BG3" s="724"/>
    </row>
    <row r="4" spans="1:74" ht="14.85" customHeight="1" thickBot="1">
      <c r="A4" s="332"/>
      <c r="B4" s="787" t="s">
        <v>6</v>
      </c>
      <c r="C4" s="2309" t="s">
        <v>7</v>
      </c>
      <c r="D4" s="2310"/>
      <c r="E4" s="2310"/>
      <c r="F4" s="2310"/>
      <c r="G4" s="2310"/>
      <c r="H4" s="2310"/>
      <c r="I4" s="2310"/>
      <c r="J4" s="2310"/>
      <c r="K4" s="2310"/>
      <c r="L4" s="2310"/>
      <c r="M4" s="2310"/>
      <c r="N4" s="2310"/>
      <c r="O4" s="2310"/>
      <c r="P4" s="2311"/>
      <c r="Q4" s="2317" t="s">
        <v>8</v>
      </c>
      <c r="R4" s="2318"/>
      <c r="S4" s="2309" t="s">
        <v>9</v>
      </c>
      <c r="T4" s="2310"/>
      <c r="U4" s="2310"/>
      <c r="V4" s="2310"/>
      <c r="W4" s="2310"/>
      <c r="X4" s="2310"/>
      <c r="Y4" s="2310"/>
      <c r="Z4" s="2310"/>
      <c r="AA4" s="2310"/>
      <c r="AB4" s="2310"/>
      <c r="AC4" s="2310"/>
      <c r="AD4" s="2310"/>
      <c r="AE4" s="2310"/>
      <c r="AF4" s="2311"/>
      <c r="AG4" s="2295" t="s">
        <v>10</v>
      </c>
      <c r="AH4" s="2296"/>
      <c r="AI4" s="2296"/>
      <c r="AJ4" s="2296"/>
      <c r="AK4" s="2296"/>
      <c r="AL4" s="2296"/>
      <c r="AM4" s="2296"/>
      <c r="AN4" s="2296"/>
      <c r="AO4" s="2296"/>
      <c r="AP4" s="2296"/>
      <c r="AQ4" s="2296"/>
      <c r="AR4" s="2296"/>
      <c r="AS4" s="2296"/>
      <c r="AT4" s="2297"/>
      <c r="AU4" s="2295" t="s">
        <v>11</v>
      </c>
      <c r="AV4" s="2296"/>
      <c r="AW4" s="2296"/>
      <c r="AX4" s="2296"/>
      <c r="AY4" s="2296"/>
      <c r="AZ4" s="2296"/>
      <c r="BA4" s="2296"/>
      <c r="BB4" s="2296"/>
      <c r="BC4" s="2296"/>
      <c r="BD4" s="2296"/>
      <c r="BE4" s="2296"/>
      <c r="BF4" s="2296"/>
      <c r="BG4" s="2296"/>
      <c r="BH4" s="2297"/>
      <c r="BI4" s="2295" t="s">
        <v>12</v>
      </c>
      <c r="BJ4" s="2296"/>
      <c r="BK4" s="2296"/>
      <c r="BL4" s="2296"/>
      <c r="BM4" s="2296"/>
      <c r="BN4" s="2296"/>
      <c r="BO4" s="2296"/>
      <c r="BP4" s="2296"/>
      <c r="BQ4" s="2296"/>
      <c r="BR4" s="2296"/>
      <c r="BS4" s="2296"/>
      <c r="BT4" s="2296"/>
      <c r="BU4" s="2296"/>
      <c r="BV4" s="2297"/>
    </row>
    <row r="5" spans="1:74" ht="13.9" thickBot="1">
      <c r="A5" s="404" t="s">
        <v>218</v>
      </c>
      <c r="B5" s="788"/>
      <c r="C5" s="728">
        <v>43951</v>
      </c>
      <c r="D5" s="727">
        <v>43982</v>
      </c>
      <c r="E5" s="727">
        <v>44012</v>
      </c>
      <c r="F5" s="727">
        <v>44043</v>
      </c>
      <c r="G5" s="728">
        <v>44074</v>
      </c>
      <c r="H5" s="727">
        <v>44104</v>
      </c>
      <c r="I5" s="726">
        <v>44135</v>
      </c>
      <c r="J5" s="727">
        <v>44165</v>
      </c>
      <c r="K5" s="726">
        <v>44196</v>
      </c>
      <c r="L5" s="727">
        <v>44227</v>
      </c>
      <c r="M5" s="726">
        <v>44255</v>
      </c>
      <c r="N5" s="728">
        <v>44286</v>
      </c>
      <c r="O5" s="729" t="s">
        <v>219</v>
      </c>
      <c r="P5" s="719" t="s">
        <v>117</v>
      </c>
      <c r="Q5" s="732" t="s">
        <v>219</v>
      </c>
      <c r="R5" s="733" t="s">
        <v>117</v>
      </c>
      <c r="S5" s="728">
        <v>44681</v>
      </c>
      <c r="T5" s="727">
        <v>44712</v>
      </c>
      <c r="U5" s="727">
        <v>44742</v>
      </c>
      <c r="V5" s="727">
        <v>44773</v>
      </c>
      <c r="W5" s="728">
        <v>44804</v>
      </c>
      <c r="X5" s="727">
        <v>44834</v>
      </c>
      <c r="Y5" s="726">
        <v>44865</v>
      </c>
      <c r="Z5" s="727">
        <v>44895</v>
      </c>
      <c r="AA5" s="726">
        <v>44926</v>
      </c>
      <c r="AB5" s="727">
        <v>44957</v>
      </c>
      <c r="AC5" s="726">
        <v>44985</v>
      </c>
      <c r="AD5" s="728">
        <v>45016</v>
      </c>
      <c r="AE5" s="729" t="s">
        <v>219</v>
      </c>
      <c r="AF5" s="719" t="s">
        <v>117</v>
      </c>
      <c r="AG5" s="730">
        <v>45030</v>
      </c>
      <c r="AH5" s="731">
        <v>45062</v>
      </c>
      <c r="AI5" s="730">
        <v>45094</v>
      </c>
      <c r="AJ5" s="731">
        <v>45126</v>
      </c>
      <c r="AK5" s="730">
        <v>45158</v>
      </c>
      <c r="AL5" s="731">
        <v>45190</v>
      </c>
      <c r="AM5" s="730">
        <v>45222</v>
      </c>
      <c r="AN5" s="731">
        <v>45254</v>
      </c>
      <c r="AO5" s="730">
        <v>45286</v>
      </c>
      <c r="AP5" s="731">
        <v>45318</v>
      </c>
      <c r="AQ5" s="730">
        <v>45350</v>
      </c>
      <c r="AR5" s="731">
        <v>45382</v>
      </c>
      <c r="AS5" s="732" t="s">
        <v>219</v>
      </c>
      <c r="AT5" s="733" t="s">
        <v>117</v>
      </c>
      <c r="AU5" s="730">
        <v>45396</v>
      </c>
      <c r="AV5" s="731">
        <v>45428</v>
      </c>
      <c r="AW5" s="730">
        <v>45460</v>
      </c>
      <c r="AX5" s="730">
        <v>45492</v>
      </c>
      <c r="AY5" s="731">
        <v>45524</v>
      </c>
      <c r="AZ5" s="730">
        <v>45556</v>
      </c>
      <c r="BA5" s="730">
        <v>45588</v>
      </c>
      <c r="BB5" s="731">
        <v>45620</v>
      </c>
      <c r="BC5" s="730">
        <v>45652</v>
      </c>
      <c r="BD5" s="730">
        <v>45684</v>
      </c>
      <c r="BE5" s="731">
        <v>45716</v>
      </c>
      <c r="BF5" s="730">
        <v>45717</v>
      </c>
      <c r="BG5" s="732" t="s">
        <v>219</v>
      </c>
      <c r="BH5" s="733" t="s">
        <v>117</v>
      </c>
      <c r="BI5" s="730">
        <v>45761</v>
      </c>
      <c r="BJ5" s="731">
        <v>45793</v>
      </c>
      <c r="BK5" s="730">
        <v>45825</v>
      </c>
      <c r="BL5" s="730">
        <v>45857</v>
      </c>
      <c r="BM5" s="731">
        <v>45889</v>
      </c>
      <c r="BN5" s="730">
        <v>45921</v>
      </c>
      <c r="BO5" s="730">
        <v>45953</v>
      </c>
      <c r="BP5" s="731">
        <v>45985</v>
      </c>
      <c r="BQ5" s="730">
        <v>46017</v>
      </c>
      <c r="BR5" s="730">
        <v>46049</v>
      </c>
      <c r="BS5" s="731">
        <v>46081</v>
      </c>
      <c r="BT5" s="730">
        <v>46082</v>
      </c>
      <c r="BU5" s="732" t="s">
        <v>219</v>
      </c>
      <c r="BV5" s="733" t="s">
        <v>117</v>
      </c>
    </row>
    <row r="6" spans="1:74">
      <c r="A6" s="405" t="s">
        <v>66</v>
      </c>
      <c r="B6" s="845" t="s">
        <v>135</v>
      </c>
      <c r="C6" s="194">
        <v>4390</v>
      </c>
      <c r="D6" s="188">
        <v>4333</v>
      </c>
      <c r="E6" s="188">
        <v>4318</v>
      </c>
      <c r="F6" s="191">
        <v>4272</v>
      </c>
      <c r="G6" s="189">
        <v>4199</v>
      </c>
      <c r="H6" s="188">
        <v>4124</v>
      </c>
      <c r="I6" s="191">
        <v>4061</v>
      </c>
      <c r="J6" s="192">
        <v>3977</v>
      </c>
      <c r="K6" s="188">
        <v>3546</v>
      </c>
      <c r="L6" s="191">
        <v>3469</v>
      </c>
      <c r="M6" s="188">
        <v>3432</v>
      </c>
      <c r="N6" s="420">
        <v>3397</v>
      </c>
      <c r="O6" s="677">
        <f>AVERAGE(C6:N6)</f>
        <v>3959.8333333333335</v>
      </c>
      <c r="P6" s="666">
        <f>O6/(O6+O7)</f>
        <v>0.63570081205099727</v>
      </c>
      <c r="Q6" s="639">
        <v>3129</v>
      </c>
      <c r="R6" s="666">
        <f>Q6/(Q6+Q7)</f>
        <v>0.64595375722543358</v>
      </c>
      <c r="S6" s="194">
        <v>3283</v>
      </c>
      <c r="T6" s="188">
        <v>3519</v>
      </c>
      <c r="U6" s="188">
        <v>3698</v>
      </c>
      <c r="V6" s="191">
        <v>3833</v>
      </c>
      <c r="W6" s="189">
        <v>3927</v>
      </c>
      <c r="X6" s="188">
        <v>3885</v>
      </c>
      <c r="Y6" s="191">
        <v>3954</v>
      </c>
      <c r="Z6" s="192">
        <v>4009</v>
      </c>
      <c r="AA6" s="188">
        <v>4002</v>
      </c>
      <c r="AB6" s="191">
        <v>4071</v>
      </c>
      <c r="AC6" s="188">
        <v>4118</v>
      </c>
      <c r="AD6" s="420">
        <v>4194</v>
      </c>
      <c r="AE6" s="677">
        <f>AVERAGE(S6:AD6)</f>
        <v>3874.4166666666665</v>
      </c>
      <c r="AF6" s="666">
        <f>AE6/(AE6+AE7)</f>
        <v>0.65453598378195743</v>
      </c>
      <c r="AG6" s="706">
        <v>4282</v>
      </c>
      <c r="AH6" s="705">
        <v>4358</v>
      </c>
      <c r="AI6" s="460">
        <v>4376</v>
      </c>
      <c r="AJ6" s="459">
        <v>4443</v>
      </c>
      <c r="AK6" s="461">
        <v>4453</v>
      </c>
      <c r="AL6" s="460">
        <v>4455</v>
      </c>
      <c r="AM6" s="459">
        <v>4515</v>
      </c>
      <c r="AN6" s="458">
        <v>4565</v>
      </c>
      <c r="AO6" s="460">
        <v>4532</v>
      </c>
      <c r="AP6" s="459">
        <v>4580</v>
      </c>
      <c r="AQ6" s="458">
        <v>4647</v>
      </c>
      <c r="AR6" s="464">
        <v>4716</v>
      </c>
      <c r="AS6" s="639">
        <f>AVERAGE(AG6:AR6)</f>
        <v>4493.5</v>
      </c>
      <c r="AT6" s="666">
        <f>AS6/(AS6+AS7)</f>
        <v>0.64256348534861818</v>
      </c>
      <c r="AU6" s="706">
        <v>5035</v>
      </c>
      <c r="AV6" s="705">
        <v>5061</v>
      </c>
      <c r="AW6" s="460">
        <v>5118</v>
      </c>
      <c r="AX6" s="459">
        <v>5207</v>
      </c>
      <c r="AY6" s="459">
        <v>5232</v>
      </c>
      <c r="AZ6" s="460">
        <v>5276</v>
      </c>
      <c r="BA6" s="459">
        <v>5304</v>
      </c>
      <c r="BB6" s="459">
        <v>5369</v>
      </c>
      <c r="BC6" s="460">
        <v>5343</v>
      </c>
      <c r="BD6" s="459">
        <v>5348</v>
      </c>
      <c r="BE6" s="458">
        <v>5365</v>
      </c>
      <c r="BF6" s="464">
        <v>5446</v>
      </c>
      <c r="BG6" s="639">
        <v>5258.67</v>
      </c>
      <c r="BH6" s="666">
        <v>0.63</v>
      </c>
      <c r="BI6" s="706">
        <v>5369</v>
      </c>
      <c r="BJ6" s="705">
        <v>5411</v>
      </c>
      <c r="BK6" s="460">
        <v>5461</v>
      </c>
      <c r="BL6" s="459">
        <v>5482</v>
      </c>
      <c r="BM6" s="459">
        <v>5457</v>
      </c>
      <c r="BN6" s="460">
        <v>5405</v>
      </c>
      <c r="BO6" s="459">
        <v>5356</v>
      </c>
      <c r="BP6" s="459">
        <v>5304</v>
      </c>
      <c r="BQ6" s="460">
        <v>5268</v>
      </c>
      <c r="BR6" s="459">
        <v>5237</v>
      </c>
      <c r="BS6" s="458">
        <v>5231</v>
      </c>
      <c r="BT6" s="464">
        <v>5278</v>
      </c>
      <c r="BU6" s="684">
        <v>5354.916666666667</v>
      </c>
      <c r="BV6" s="666">
        <v>0.63100000000000001</v>
      </c>
    </row>
    <row r="7" spans="1:74" ht="12.6" thickBot="1">
      <c r="A7" s="406" t="s">
        <v>67</v>
      </c>
      <c r="B7" s="847" t="s">
        <v>135</v>
      </c>
      <c r="C7" s="745">
        <v>2572</v>
      </c>
      <c r="D7" s="430">
        <v>2532</v>
      </c>
      <c r="E7" s="428">
        <v>2522</v>
      </c>
      <c r="F7" s="430">
        <v>2496</v>
      </c>
      <c r="G7" s="429">
        <v>2449</v>
      </c>
      <c r="H7" s="427">
        <v>2404</v>
      </c>
      <c r="I7" s="431">
        <v>2366</v>
      </c>
      <c r="J7" s="430">
        <v>2289</v>
      </c>
      <c r="K7" s="427">
        <v>1954</v>
      </c>
      <c r="L7" s="430">
        <v>1924</v>
      </c>
      <c r="M7" s="427">
        <v>1869</v>
      </c>
      <c r="N7" s="745">
        <v>1854</v>
      </c>
      <c r="O7" s="680">
        <f>AVERAGE(C7:N7)</f>
        <v>2269.25</v>
      </c>
      <c r="P7" s="668">
        <f>O7/(O6+O7)</f>
        <v>0.36429918794900262</v>
      </c>
      <c r="Q7" s="654">
        <v>1715</v>
      </c>
      <c r="R7" s="668">
        <f>Q7/(Q6+Q7)</f>
        <v>0.35404624277456648</v>
      </c>
      <c r="S7" s="745">
        <v>1790</v>
      </c>
      <c r="T7" s="430">
        <v>1891</v>
      </c>
      <c r="U7" s="428">
        <v>1965</v>
      </c>
      <c r="V7" s="430">
        <v>2022</v>
      </c>
      <c r="W7" s="429">
        <v>2034</v>
      </c>
      <c r="X7" s="427">
        <v>2027</v>
      </c>
      <c r="Y7" s="431">
        <v>2065</v>
      </c>
      <c r="Z7" s="430">
        <v>2099</v>
      </c>
      <c r="AA7" s="427">
        <v>2092</v>
      </c>
      <c r="AB7" s="430">
        <v>2153</v>
      </c>
      <c r="AC7" s="427">
        <v>2187</v>
      </c>
      <c r="AD7" s="745">
        <v>2214</v>
      </c>
      <c r="AE7" s="680">
        <f>AVERAGE(S7:AD7)</f>
        <v>2044.9166666666667</v>
      </c>
      <c r="AF7" s="668">
        <f>AE7/(AE6+AE7)</f>
        <v>0.34546401621804262</v>
      </c>
      <c r="AG7" s="707">
        <v>2277</v>
      </c>
      <c r="AH7" s="651">
        <v>2373</v>
      </c>
      <c r="AI7" s="650">
        <v>2410</v>
      </c>
      <c r="AJ7" s="649">
        <v>2481</v>
      </c>
      <c r="AK7" s="650">
        <v>2495</v>
      </c>
      <c r="AL7" s="652">
        <v>2493</v>
      </c>
      <c r="AM7" s="649">
        <v>2522</v>
      </c>
      <c r="AN7" s="651">
        <v>2558</v>
      </c>
      <c r="AO7" s="650">
        <v>2541</v>
      </c>
      <c r="AP7" s="649">
        <v>2592</v>
      </c>
      <c r="AQ7" s="649">
        <v>2611</v>
      </c>
      <c r="AR7" s="653">
        <v>2642</v>
      </c>
      <c r="AS7" s="654">
        <f>AVERAGE(AG7:AR7)</f>
        <v>2499.5833333333335</v>
      </c>
      <c r="AT7" s="668">
        <f>AS7/(AS6+AS7)</f>
        <v>0.35743651465138171</v>
      </c>
      <c r="AU7" s="707">
        <v>2898</v>
      </c>
      <c r="AV7" s="651">
        <v>2971</v>
      </c>
      <c r="AW7" s="650">
        <v>2987</v>
      </c>
      <c r="AX7" s="649">
        <v>3048</v>
      </c>
      <c r="AY7" s="650">
        <v>3064</v>
      </c>
      <c r="AZ7" s="652">
        <v>3106</v>
      </c>
      <c r="BA7" s="649">
        <v>3107</v>
      </c>
      <c r="BB7" s="650">
        <v>3157</v>
      </c>
      <c r="BC7" s="650">
        <v>3152</v>
      </c>
      <c r="BD7" s="649">
        <v>3188</v>
      </c>
      <c r="BE7" s="649">
        <v>3196</v>
      </c>
      <c r="BF7" s="653">
        <v>3261</v>
      </c>
      <c r="BG7" s="654">
        <v>3094.58</v>
      </c>
      <c r="BH7" s="668">
        <v>0.37</v>
      </c>
      <c r="BI7" s="707">
        <v>3136</v>
      </c>
      <c r="BJ7" s="651">
        <v>3147</v>
      </c>
      <c r="BK7" s="650">
        <v>3157</v>
      </c>
      <c r="BL7" s="649">
        <v>3192</v>
      </c>
      <c r="BM7" s="650">
        <v>3195</v>
      </c>
      <c r="BN7" s="652">
        <v>3174</v>
      </c>
      <c r="BO7" s="649">
        <v>3147</v>
      </c>
      <c r="BP7" s="650">
        <v>3106</v>
      </c>
      <c r="BQ7" s="650">
        <v>3086</v>
      </c>
      <c r="BR7" s="649">
        <v>3076</v>
      </c>
      <c r="BS7" s="649">
        <v>3080</v>
      </c>
      <c r="BT7" s="653">
        <v>3105</v>
      </c>
      <c r="BU7" s="1024">
        <v>3133.4166666666665</v>
      </c>
      <c r="BV7" s="668">
        <v>0.36899999999999999</v>
      </c>
    </row>
    <row r="8" spans="1:74" ht="12.6" thickBot="1">
      <c r="A8" s="332"/>
      <c r="B8" s="738"/>
      <c r="C8" s="323"/>
      <c r="D8" s="323"/>
      <c r="E8" s="323"/>
      <c r="F8" s="323"/>
      <c r="G8" s="323"/>
      <c r="H8" s="323"/>
      <c r="I8" s="323"/>
      <c r="J8" s="323"/>
      <c r="K8" s="323"/>
      <c r="L8" s="323"/>
      <c r="M8" s="323"/>
      <c r="N8" s="323"/>
      <c r="O8" s="655"/>
      <c r="P8" s="676"/>
      <c r="Q8" s="323"/>
      <c r="R8" s="580"/>
      <c r="S8" s="323"/>
      <c r="T8" s="323"/>
      <c r="U8" s="323"/>
      <c r="V8" s="323"/>
      <c r="W8" s="323"/>
      <c r="X8" s="323"/>
      <c r="Y8" s="323"/>
      <c r="Z8" s="323"/>
      <c r="AA8" s="323"/>
      <c r="AB8" s="323"/>
      <c r="AC8" s="323"/>
      <c r="AD8" s="323"/>
      <c r="AE8" s="655"/>
      <c r="AF8" s="676"/>
      <c r="AG8" s="323"/>
      <c r="AH8" s="323"/>
      <c r="AI8" s="323"/>
      <c r="AJ8" s="323"/>
      <c r="AK8" s="323"/>
      <c r="AL8" s="323"/>
      <c r="AM8" s="323"/>
      <c r="AN8" s="323"/>
      <c r="AO8" s="323"/>
      <c r="AP8" s="323"/>
      <c r="AQ8" s="323"/>
      <c r="AR8" s="323"/>
      <c r="AS8" s="323"/>
      <c r="AT8" s="580"/>
      <c r="AU8" s="323"/>
      <c r="AV8" s="323"/>
      <c r="AW8" s="323"/>
      <c r="AX8" s="323"/>
      <c r="AY8" s="323"/>
      <c r="AZ8" s="323"/>
      <c r="BA8" s="323"/>
      <c r="BB8" s="323"/>
      <c r="BC8" s="323"/>
      <c r="BD8" s="323"/>
      <c r="BE8" s="323"/>
      <c r="BF8" s="323"/>
      <c r="BG8" s="323"/>
      <c r="BH8" s="580"/>
      <c r="BI8" s="323"/>
      <c r="BJ8" s="323"/>
      <c r="BK8" s="323"/>
      <c r="BL8" s="323"/>
      <c r="BM8" s="323"/>
      <c r="BN8" s="323"/>
      <c r="BO8" s="323"/>
      <c r="BP8" s="323"/>
      <c r="BQ8" s="323"/>
      <c r="BR8" s="323"/>
      <c r="BS8" s="323"/>
      <c r="BT8" s="323"/>
      <c r="BU8" s="323"/>
      <c r="BV8" s="580"/>
    </row>
    <row r="9" spans="1:74" ht="13.9" thickBot="1">
      <c r="A9" s="404" t="s">
        <v>218</v>
      </c>
      <c r="B9" s="739" t="s">
        <v>219</v>
      </c>
      <c r="C9" s="425">
        <v>43951</v>
      </c>
      <c r="D9" s="423">
        <v>43982</v>
      </c>
      <c r="E9" s="423">
        <v>44012</v>
      </c>
      <c r="F9" s="423">
        <v>44043</v>
      </c>
      <c r="G9" s="425">
        <v>44074</v>
      </c>
      <c r="H9" s="423">
        <v>44104</v>
      </c>
      <c r="I9" s="424">
        <v>44135</v>
      </c>
      <c r="J9" s="423">
        <v>44165</v>
      </c>
      <c r="K9" s="424">
        <v>44196</v>
      </c>
      <c r="L9" s="423">
        <v>44227</v>
      </c>
      <c r="M9" s="424">
        <v>44255</v>
      </c>
      <c r="N9" s="426">
        <v>44286</v>
      </c>
      <c r="O9" s="746" t="s">
        <v>219</v>
      </c>
      <c r="P9" s="686" t="s">
        <v>117</v>
      </c>
      <c r="Q9" s="638" t="s">
        <v>219</v>
      </c>
      <c r="R9" s="637" t="s">
        <v>117</v>
      </c>
      <c r="S9" s="425">
        <v>44681</v>
      </c>
      <c r="T9" s="423">
        <v>44712</v>
      </c>
      <c r="U9" s="423">
        <v>44742</v>
      </c>
      <c r="V9" s="423">
        <v>44773</v>
      </c>
      <c r="W9" s="425">
        <v>44804</v>
      </c>
      <c r="X9" s="423">
        <v>44834</v>
      </c>
      <c r="Y9" s="424">
        <v>44865</v>
      </c>
      <c r="Z9" s="423">
        <v>44895</v>
      </c>
      <c r="AA9" s="424">
        <v>44926</v>
      </c>
      <c r="AB9" s="423">
        <v>44957</v>
      </c>
      <c r="AC9" s="424">
        <v>44985</v>
      </c>
      <c r="AD9" s="426">
        <v>45016</v>
      </c>
      <c r="AE9" s="746" t="s">
        <v>219</v>
      </c>
      <c r="AF9" s="686" t="s">
        <v>117</v>
      </c>
      <c r="AG9" s="432">
        <v>45030</v>
      </c>
      <c r="AH9" s="433">
        <v>45062</v>
      </c>
      <c r="AI9" s="432">
        <v>45094</v>
      </c>
      <c r="AJ9" s="433">
        <v>45126</v>
      </c>
      <c r="AK9" s="432">
        <v>45158</v>
      </c>
      <c r="AL9" s="433">
        <v>45190</v>
      </c>
      <c r="AM9" s="432">
        <v>45222</v>
      </c>
      <c r="AN9" s="433">
        <v>45254</v>
      </c>
      <c r="AO9" s="432">
        <v>45286</v>
      </c>
      <c r="AP9" s="433">
        <v>45318</v>
      </c>
      <c r="AQ9" s="432">
        <v>45350</v>
      </c>
      <c r="AR9" s="433">
        <v>45382</v>
      </c>
      <c r="AS9" s="638" t="s">
        <v>219</v>
      </c>
      <c r="AT9" s="1017" t="s">
        <v>117</v>
      </c>
      <c r="AU9" s="1016">
        <v>45396</v>
      </c>
      <c r="AV9" s="403">
        <v>45428</v>
      </c>
      <c r="AW9" s="402">
        <v>45460</v>
      </c>
      <c r="AX9" s="402">
        <v>45492</v>
      </c>
      <c r="AY9" s="403">
        <v>45524</v>
      </c>
      <c r="AZ9" s="402">
        <v>45556</v>
      </c>
      <c r="BA9" s="402">
        <v>45588</v>
      </c>
      <c r="BB9" s="403">
        <v>45620</v>
      </c>
      <c r="BC9" s="402">
        <v>45652</v>
      </c>
      <c r="BD9" s="402">
        <v>45684</v>
      </c>
      <c r="BE9" s="403">
        <v>45716</v>
      </c>
      <c r="BF9" s="730">
        <v>45717</v>
      </c>
      <c r="BG9" s="1019" t="s">
        <v>219</v>
      </c>
      <c r="BH9" s="1011" t="s">
        <v>117</v>
      </c>
      <c r="BI9" s="730">
        <v>45761</v>
      </c>
      <c r="BJ9" s="731">
        <v>45793</v>
      </c>
      <c r="BK9" s="730">
        <v>45825</v>
      </c>
      <c r="BL9" s="730">
        <v>45857</v>
      </c>
      <c r="BM9" s="731">
        <v>45889</v>
      </c>
      <c r="BN9" s="730">
        <v>45921</v>
      </c>
      <c r="BO9" s="730">
        <v>45953</v>
      </c>
      <c r="BP9" s="731">
        <v>45985</v>
      </c>
      <c r="BQ9" s="730">
        <v>46017</v>
      </c>
      <c r="BR9" s="730">
        <v>46049</v>
      </c>
      <c r="BS9" s="731">
        <v>46081</v>
      </c>
      <c r="BT9" s="730">
        <v>46082</v>
      </c>
      <c r="BU9" s="1019" t="s">
        <v>219</v>
      </c>
      <c r="BV9" s="1011" t="s">
        <v>117</v>
      </c>
    </row>
    <row r="10" spans="1:74">
      <c r="A10" s="405" t="s">
        <v>93</v>
      </c>
      <c r="B10" s="845" t="s">
        <v>135</v>
      </c>
      <c r="C10" s="194">
        <v>689</v>
      </c>
      <c r="D10" s="188">
        <v>672</v>
      </c>
      <c r="E10" s="188">
        <v>671</v>
      </c>
      <c r="F10" s="189">
        <v>663</v>
      </c>
      <c r="G10" s="189">
        <v>648</v>
      </c>
      <c r="H10" s="189">
        <v>624</v>
      </c>
      <c r="I10" s="189">
        <v>615</v>
      </c>
      <c r="J10" s="189">
        <v>585</v>
      </c>
      <c r="K10" s="189">
        <v>558</v>
      </c>
      <c r="L10" s="189">
        <v>554</v>
      </c>
      <c r="M10" s="188">
        <v>568</v>
      </c>
      <c r="N10" s="193">
        <v>572</v>
      </c>
      <c r="O10" s="747">
        <f>AVERAGE(C10:N10)</f>
        <v>618.25</v>
      </c>
      <c r="P10" s="662">
        <f>O10/SUM($O$10:$O$17)</f>
        <v>9.925216390854727E-2</v>
      </c>
      <c r="Q10" s="641">
        <v>537</v>
      </c>
      <c r="R10" s="662">
        <f>Q10/SUM($Q$10:$Q$17)</f>
        <v>0.10648423557406306</v>
      </c>
      <c r="S10" s="194">
        <v>576</v>
      </c>
      <c r="T10" s="188">
        <v>607</v>
      </c>
      <c r="U10" s="188">
        <v>638</v>
      </c>
      <c r="V10" s="189">
        <v>660</v>
      </c>
      <c r="W10" s="189">
        <v>667</v>
      </c>
      <c r="X10" s="189">
        <v>657</v>
      </c>
      <c r="Y10" s="189">
        <v>656</v>
      </c>
      <c r="Z10" s="189">
        <v>663</v>
      </c>
      <c r="AA10" s="189">
        <v>667</v>
      </c>
      <c r="AB10" s="189">
        <v>694</v>
      </c>
      <c r="AC10" s="188">
        <v>716</v>
      </c>
      <c r="AD10" s="193">
        <v>746</v>
      </c>
      <c r="AE10" s="747">
        <f>AVERAGE(S10:AD10)</f>
        <v>662.25</v>
      </c>
      <c r="AF10" s="662">
        <f>AE10/SUM($AE$10:$AE$17)</f>
        <v>0.11188230325214697</v>
      </c>
      <c r="AG10" s="710">
        <v>790</v>
      </c>
      <c r="AH10" s="705">
        <v>800</v>
      </c>
      <c r="AI10" s="458">
        <v>798</v>
      </c>
      <c r="AJ10" s="458">
        <v>802</v>
      </c>
      <c r="AK10" s="458">
        <v>798</v>
      </c>
      <c r="AL10" s="458">
        <v>790</v>
      </c>
      <c r="AM10" s="458">
        <v>799</v>
      </c>
      <c r="AN10" s="458">
        <v>798</v>
      </c>
      <c r="AO10" s="458">
        <v>797</v>
      </c>
      <c r="AP10" s="458">
        <v>801</v>
      </c>
      <c r="AQ10" s="459">
        <v>827</v>
      </c>
      <c r="AR10" s="457">
        <v>849</v>
      </c>
      <c r="AS10" s="641">
        <f>AVERAGE(AG10:AR10)</f>
        <v>804.08333333333337</v>
      </c>
      <c r="AT10" s="804">
        <f t="shared" ref="AT10:AT17" si="0">AS10/SUM($AS$10:$AS$17)</f>
        <v>0.11561226935058713</v>
      </c>
      <c r="AU10" s="1563">
        <v>832</v>
      </c>
      <c r="AV10" s="705">
        <v>835</v>
      </c>
      <c r="AW10" s="458">
        <v>830</v>
      </c>
      <c r="AX10" s="458">
        <v>843</v>
      </c>
      <c r="AY10" s="458">
        <v>838</v>
      </c>
      <c r="AZ10" s="458">
        <v>824</v>
      </c>
      <c r="BA10" s="458">
        <v>819</v>
      </c>
      <c r="BB10" s="458">
        <v>810</v>
      </c>
      <c r="BC10" s="458">
        <v>803</v>
      </c>
      <c r="BD10" s="458">
        <v>818</v>
      </c>
      <c r="BE10" s="459">
        <v>845</v>
      </c>
      <c r="BF10" s="457">
        <v>845</v>
      </c>
      <c r="BG10" s="641">
        <v>828.5</v>
      </c>
      <c r="BH10" s="1020">
        <v>9.9000000000000005E-2</v>
      </c>
      <c r="BI10" s="1563">
        <v>888</v>
      </c>
      <c r="BJ10" s="705">
        <v>869</v>
      </c>
      <c r="BK10" s="458">
        <v>870</v>
      </c>
      <c r="BL10" s="458">
        <v>885</v>
      </c>
      <c r="BM10" s="458">
        <v>872</v>
      </c>
      <c r="BN10" s="458">
        <v>860</v>
      </c>
      <c r="BO10" s="458">
        <v>849</v>
      </c>
      <c r="BP10" s="458">
        <v>832</v>
      </c>
      <c r="BQ10" s="458">
        <v>823</v>
      </c>
      <c r="BR10" s="458">
        <v>824</v>
      </c>
      <c r="BS10" s="459">
        <v>840</v>
      </c>
      <c r="BT10" s="457">
        <v>867</v>
      </c>
      <c r="BU10" s="1958">
        <v>856.58333333333337</v>
      </c>
      <c r="BV10" s="1020">
        <v>9.4E-2</v>
      </c>
    </row>
    <row r="11" spans="1:74">
      <c r="A11" s="407" t="s">
        <v>98</v>
      </c>
      <c r="B11" s="848" t="s">
        <v>135</v>
      </c>
      <c r="C11" s="193">
        <v>2213</v>
      </c>
      <c r="D11" s="144">
        <v>2180</v>
      </c>
      <c r="E11" s="144">
        <v>2172</v>
      </c>
      <c r="F11" s="190">
        <v>2155</v>
      </c>
      <c r="G11" s="190">
        <v>2129</v>
      </c>
      <c r="H11" s="190">
        <v>2114</v>
      </c>
      <c r="I11" s="190">
        <v>2087</v>
      </c>
      <c r="J11" s="190">
        <v>2052</v>
      </c>
      <c r="K11" s="190">
        <v>1617</v>
      </c>
      <c r="L11" s="190">
        <v>1591</v>
      </c>
      <c r="M11" s="144">
        <v>1556</v>
      </c>
      <c r="N11" s="193">
        <v>1553</v>
      </c>
      <c r="O11" s="747">
        <f t="shared" ref="O11:O17" si="1">AVERAGE(C11:N11)</f>
        <v>1951.5833333333333</v>
      </c>
      <c r="P11" s="662">
        <f t="shared" ref="P11:P17" si="2">O11/SUM($O$10:$O$17)</f>
        <v>0.31330185019197582</v>
      </c>
      <c r="Q11" s="641">
        <v>1640</v>
      </c>
      <c r="R11" s="662">
        <f t="shared" ref="R11:R17" si="3">Q11/SUM($Q$10:$Q$17)</f>
        <v>0.32520325203252032</v>
      </c>
      <c r="S11" s="193">
        <v>1726</v>
      </c>
      <c r="T11" s="144">
        <v>1810</v>
      </c>
      <c r="U11" s="144">
        <v>1875</v>
      </c>
      <c r="V11" s="190">
        <v>1903</v>
      </c>
      <c r="W11" s="190">
        <v>1906</v>
      </c>
      <c r="X11" s="190">
        <v>1916</v>
      </c>
      <c r="Y11" s="190">
        <v>1932</v>
      </c>
      <c r="Z11" s="190">
        <v>1965</v>
      </c>
      <c r="AA11" s="190">
        <v>1953</v>
      </c>
      <c r="AB11" s="190">
        <v>1978</v>
      </c>
      <c r="AC11" s="144">
        <v>1981</v>
      </c>
      <c r="AD11" s="193">
        <v>2011</v>
      </c>
      <c r="AE11" s="747">
        <f t="shared" ref="AE11:AE17" si="4">AVERAGE(S11:AD11)</f>
        <v>1913</v>
      </c>
      <c r="AF11" s="662">
        <f t="shared" ref="AF11:AF17" si="5">AE11/SUM($AE$10:$AE$17)</f>
        <v>0.32318738561171334</v>
      </c>
      <c r="AG11" s="711">
        <v>2054</v>
      </c>
      <c r="AH11" s="708">
        <v>2099</v>
      </c>
      <c r="AI11" s="466">
        <v>2105</v>
      </c>
      <c r="AJ11" s="466">
        <v>2108</v>
      </c>
      <c r="AK11" s="466">
        <v>2098</v>
      </c>
      <c r="AL11" s="466">
        <v>2118</v>
      </c>
      <c r="AM11" s="466">
        <v>2163</v>
      </c>
      <c r="AN11" s="466">
        <v>2173</v>
      </c>
      <c r="AO11" s="466">
        <v>2169</v>
      </c>
      <c r="AP11" s="466">
        <v>2211</v>
      </c>
      <c r="AQ11" s="467">
        <v>2241</v>
      </c>
      <c r="AR11" s="465">
        <v>2293</v>
      </c>
      <c r="AS11" s="641">
        <f t="shared" ref="AS11:AS17" si="6">AVERAGE(AG11:AR11)</f>
        <v>2152.6666666666665</v>
      </c>
      <c r="AT11" s="804">
        <f t="shared" si="0"/>
        <v>0.30951353942008147</v>
      </c>
      <c r="AU11" s="1564">
        <v>2283</v>
      </c>
      <c r="AV11" s="708">
        <v>2343</v>
      </c>
      <c r="AW11" s="466">
        <v>2362</v>
      </c>
      <c r="AX11" s="466">
        <v>2425</v>
      </c>
      <c r="AY11" s="466">
        <v>2456</v>
      </c>
      <c r="AZ11" s="466">
        <v>2497</v>
      </c>
      <c r="BA11" s="466">
        <v>2506</v>
      </c>
      <c r="BB11" s="466">
        <v>2551</v>
      </c>
      <c r="BC11" s="466">
        <v>2556</v>
      </c>
      <c r="BD11" s="466">
        <v>2552</v>
      </c>
      <c r="BE11" s="467">
        <v>2534</v>
      </c>
      <c r="BF11" s="465">
        <v>2537</v>
      </c>
      <c r="BG11" s="641">
        <v>2466.83</v>
      </c>
      <c r="BH11" s="1020">
        <v>0.29499999999999998</v>
      </c>
      <c r="BI11" s="1564">
        <v>2572</v>
      </c>
      <c r="BJ11" s="708">
        <v>2561</v>
      </c>
      <c r="BK11" s="466">
        <v>2551</v>
      </c>
      <c r="BL11" s="466">
        <v>2551</v>
      </c>
      <c r="BM11" s="466">
        <v>2544</v>
      </c>
      <c r="BN11" s="466">
        <v>2527</v>
      </c>
      <c r="BO11" s="466">
        <v>2511</v>
      </c>
      <c r="BP11" s="466">
        <v>2506</v>
      </c>
      <c r="BQ11" s="466">
        <v>2493</v>
      </c>
      <c r="BR11" s="466">
        <v>2478</v>
      </c>
      <c r="BS11" s="467">
        <v>2496</v>
      </c>
      <c r="BT11" s="465">
        <v>2512</v>
      </c>
      <c r="BU11" s="1959">
        <v>2525.1666666666665</v>
      </c>
      <c r="BV11" s="1020">
        <v>0.27600000000000002</v>
      </c>
    </row>
    <row r="12" spans="1:74">
      <c r="A12" s="407" t="s">
        <v>99</v>
      </c>
      <c r="B12" s="848" t="s">
        <v>135</v>
      </c>
      <c r="C12" s="193">
        <v>4048</v>
      </c>
      <c r="D12" s="144">
        <v>4001</v>
      </c>
      <c r="E12" s="144">
        <v>3985</v>
      </c>
      <c r="F12" s="190">
        <v>3938</v>
      </c>
      <c r="G12" s="190">
        <v>3859</v>
      </c>
      <c r="H12" s="190">
        <v>3778</v>
      </c>
      <c r="I12" s="190">
        <v>3715</v>
      </c>
      <c r="J12" s="190">
        <v>3619</v>
      </c>
      <c r="K12" s="190">
        <v>3315</v>
      </c>
      <c r="L12" s="190">
        <v>3238</v>
      </c>
      <c r="M12" s="144">
        <v>3168</v>
      </c>
      <c r="N12" s="193">
        <v>3117</v>
      </c>
      <c r="O12" s="747">
        <f t="shared" si="1"/>
        <v>3648.4166666666665</v>
      </c>
      <c r="P12" s="662">
        <f t="shared" si="2"/>
        <v>0.58570683219842401</v>
      </c>
      <c r="Q12" s="641">
        <v>2658</v>
      </c>
      <c r="R12" s="662">
        <f t="shared" si="3"/>
        <v>0.52706722189173116</v>
      </c>
      <c r="S12" s="193">
        <v>2757</v>
      </c>
      <c r="T12" s="144">
        <v>2981</v>
      </c>
      <c r="U12" s="144">
        <v>3139</v>
      </c>
      <c r="V12" s="190">
        <v>3279</v>
      </c>
      <c r="W12" s="190">
        <v>3378</v>
      </c>
      <c r="X12" s="190">
        <v>3328</v>
      </c>
      <c r="Y12" s="190">
        <v>3418</v>
      </c>
      <c r="Z12" s="190">
        <v>3467</v>
      </c>
      <c r="AA12" s="190">
        <v>3461</v>
      </c>
      <c r="AB12" s="190">
        <v>3534</v>
      </c>
      <c r="AC12" s="144">
        <v>3590</v>
      </c>
      <c r="AD12" s="193">
        <v>3634</v>
      </c>
      <c r="AE12" s="747">
        <f t="shared" si="4"/>
        <v>3330.5</v>
      </c>
      <c r="AF12" s="662">
        <f t="shared" si="5"/>
        <v>0.56266366324088413</v>
      </c>
      <c r="AG12" s="711">
        <v>3697</v>
      </c>
      <c r="AH12" s="708">
        <v>3786</v>
      </c>
      <c r="AI12" s="466">
        <v>3837</v>
      </c>
      <c r="AJ12" s="466">
        <v>3950</v>
      </c>
      <c r="AK12" s="466">
        <v>3984</v>
      </c>
      <c r="AL12" s="466">
        <v>3974</v>
      </c>
      <c r="AM12" s="466">
        <v>4012</v>
      </c>
      <c r="AN12" s="466">
        <v>4090</v>
      </c>
      <c r="AO12" s="466">
        <v>4049</v>
      </c>
      <c r="AP12" s="466">
        <v>4102</v>
      </c>
      <c r="AQ12" s="467">
        <v>4130</v>
      </c>
      <c r="AR12" s="465">
        <v>4151</v>
      </c>
      <c r="AS12" s="641">
        <f t="shared" si="6"/>
        <v>3980.1666666666665</v>
      </c>
      <c r="AT12" s="804">
        <f t="shared" si="0"/>
        <v>0.57227414330218074</v>
      </c>
      <c r="AU12" s="1564">
        <v>3896</v>
      </c>
      <c r="AV12" s="708">
        <v>3910</v>
      </c>
      <c r="AW12" s="466">
        <v>3960</v>
      </c>
      <c r="AX12" s="466">
        <v>4017</v>
      </c>
      <c r="AY12" s="466">
        <v>4027</v>
      </c>
      <c r="AZ12" s="466">
        <v>4102</v>
      </c>
      <c r="BA12" s="466">
        <v>4158</v>
      </c>
      <c r="BB12" s="466">
        <v>4229</v>
      </c>
      <c r="BC12" s="466">
        <v>4198</v>
      </c>
      <c r="BD12" s="466">
        <v>4227</v>
      </c>
      <c r="BE12" s="467">
        <v>4221</v>
      </c>
      <c r="BF12" s="465">
        <v>4328</v>
      </c>
      <c r="BG12" s="641">
        <v>4106.08</v>
      </c>
      <c r="BH12" s="1020">
        <v>0.49199999999999999</v>
      </c>
      <c r="BI12" s="1564">
        <v>4902</v>
      </c>
      <c r="BJ12" s="708">
        <v>4974</v>
      </c>
      <c r="BK12" s="466">
        <v>5039</v>
      </c>
      <c r="BL12" s="466">
        <v>5074</v>
      </c>
      <c r="BM12" s="466">
        <v>5070</v>
      </c>
      <c r="BN12" s="466">
        <v>5035</v>
      </c>
      <c r="BO12" s="466">
        <v>4989</v>
      </c>
      <c r="BP12" s="466">
        <v>4923</v>
      </c>
      <c r="BQ12" s="466">
        <v>4888</v>
      </c>
      <c r="BR12" s="466">
        <v>4858</v>
      </c>
      <c r="BS12" s="467">
        <v>4823</v>
      </c>
      <c r="BT12" s="465">
        <v>4851</v>
      </c>
      <c r="BU12" s="1959">
        <v>4952.166666666667</v>
      </c>
      <c r="BV12" s="1020">
        <v>0.54200000000000004</v>
      </c>
    </row>
    <row r="13" spans="1:74">
      <c r="A13" s="407" t="s">
        <v>24</v>
      </c>
      <c r="B13" s="848"/>
      <c r="C13" s="193"/>
      <c r="D13" s="144"/>
      <c r="E13" s="144"/>
      <c r="F13" s="190"/>
      <c r="G13" s="190"/>
      <c r="H13" s="190"/>
      <c r="I13" s="190"/>
      <c r="J13" s="190"/>
      <c r="K13" s="190"/>
      <c r="L13" s="190"/>
      <c r="M13" s="144"/>
      <c r="N13" s="193"/>
      <c r="O13" s="747"/>
      <c r="P13" s="662"/>
      <c r="Q13" s="641"/>
      <c r="R13" s="662"/>
      <c r="S13" s="193"/>
      <c r="T13" s="144"/>
      <c r="U13" s="144"/>
      <c r="V13" s="190"/>
      <c r="W13" s="190"/>
      <c r="X13" s="190"/>
      <c r="Y13" s="190"/>
      <c r="Z13" s="190"/>
      <c r="AA13" s="190"/>
      <c r="AB13" s="190"/>
      <c r="AC13" s="144"/>
      <c r="AD13" s="193"/>
      <c r="AE13" s="747"/>
      <c r="AF13" s="662"/>
      <c r="AG13" s="711"/>
      <c r="AH13" s="708"/>
      <c r="AI13" s="466"/>
      <c r="AJ13" s="466"/>
      <c r="AK13" s="466"/>
      <c r="AL13" s="466"/>
      <c r="AM13" s="466"/>
      <c r="AN13" s="466"/>
      <c r="AO13" s="466"/>
      <c r="AP13" s="466"/>
      <c r="AQ13" s="467"/>
      <c r="AR13" s="465"/>
      <c r="AS13" s="641"/>
      <c r="AT13" s="804"/>
      <c r="AU13" s="1564">
        <v>565</v>
      </c>
      <c r="AV13" s="708">
        <v>579</v>
      </c>
      <c r="AW13" s="466">
        <v>589</v>
      </c>
      <c r="AX13" s="466">
        <v>598</v>
      </c>
      <c r="AY13" s="466">
        <v>600</v>
      </c>
      <c r="AZ13" s="466">
        <v>597</v>
      </c>
      <c r="BA13" s="466">
        <v>554</v>
      </c>
      <c r="BB13" s="466">
        <v>542</v>
      </c>
      <c r="BC13" s="466">
        <v>537</v>
      </c>
      <c r="BD13" s="466">
        <v>544</v>
      </c>
      <c r="BE13" s="467">
        <v>546</v>
      </c>
      <c r="BF13" s="465">
        <v>562</v>
      </c>
      <c r="BG13" s="641">
        <v>567.75</v>
      </c>
      <c r="BH13" s="1020">
        <v>6.8000000000000005E-2</v>
      </c>
      <c r="BI13" s="1564">
        <v>702</v>
      </c>
      <c r="BJ13" s="708">
        <v>710</v>
      </c>
      <c r="BK13" s="466">
        <v>713</v>
      </c>
      <c r="BL13" s="466">
        <v>718</v>
      </c>
      <c r="BM13" s="466">
        <v>725</v>
      </c>
      <c r="BN13" s="466">
        <v>718</v>
      </c>
      <c r="BO13" s="466">
        <v>710</v>
      </c>
      <c r="BP13" s="466">
        <v>685</v>
      </c>
      <c r="BQ13" s="466">
        <v>686</v>
      </c>
      <c r="BR13" s="466">
        <v>686</v>
      </c>
      <c r="BS13" s="467">
        <v>687</v>
      </c>
      <c r="BT13" s="465">
        <v>659</v>
      </c>
      <c r="BU13" s="1959">
        <v>699.91666666666663</v>
      </c>
      <c r="BV13" s="1020">
        <v>7.6999999999999999E-2</v>
      </c>
    </row>
    <row r="14" spans="1:74">
      <c r="A14" s="407" t="s">
        <v>25</v>
      </c>
      <c r="B14" s="848" t="s">
        <v>135</v>
      </c>
      <c r="C14" s="193">
        <v>9</v>
      </c>
      <c r="D14" s="144">
        <v>9</v>
      </c>
      <c r="E14" s="144">
        <v>9</v>
      </c>
      <c r="F14" s="190">
        <v>10</v>
      </c>
      <c r="G14" s="190">
        <v>10</v>
      </c>
      <c r="H14" s="190">
        <v>10</v>
      </c>
      <c r="I14" s="190">
        <v>9</v>
      </c>
      <c r="J14" s="190">
        <v>8</v>
      </c>
      <c r="K14" s="190">
        <v>8</v>
      </c>
      <c r="L14" s="190">
        <v>8</v>
      </c>
      <c r="M14" s="144">
        <v>8</v>
      </c>
      <c r="N14" s="193">
        <v>8</v>
      </c>
      <c r="O14" s="747">
        <f t="shared" si="1"/>
        <v>8.8333333333333339</v>
      </c>
      <c r="P14" s="662">
        <f t="shared" si="2"/>
        <v>1.4180791716277143E-3</v>
      </c>
      <c r="Q14" s="641">
        <v>9</v>
      </c>
      <c r="R14" s="662">
        <f t="shared" si="3"/>
        <v>1.784651992861392E-3</v>
      </c>
      <c r="S14" s="193">
        <v>9</v>
      </c>
      <c r="T14" s="144">
        <v>9</v>
      </c>
      <c r="U14" s="144">
        <v>9</v>
      </c>
      <c r="V14" s="190">
        <v>9</v>
      </c>
      <c r="W14" s="190">
        <v>9</v>
      </c>
      <c r="X14" s="190">
        <v>9</v>
      </c>
      <c r="Y14" s="190">
        <v>10</v>
      </c>
      <c r="Z14" s="190">
        <v>9</v>
      </c>
      <c r="AA14" s="190">
        <v>9</v>
      </c>
      <c r="AB14" s="190">
        <v>9</v>
      </c>
      <c r="AC14" s="144">
        <v>9</v>
      </c>
      <c r="AD14" s="193">
        <v>8</v>
      </c>
      <c r="AE14" s="747">
        <f t="shared" si="4"/>
        <v>9</v>
      </c>
      <c r="AF14" s="662">
        <f t="shared" si="5"/>
        <v>1.5204843024074334E-3</v>
      </c>
      <c r="AG14" s="711">
        <v>8</v>
      </c>
      <c r="AH14" s="708">
        <v>8</v>
      </c>
      <c r="AI14" s="466">
        <v>8</v>
      </c>
      <c r="AJ14" s="466">
        <v>10</v>
      </c>
      <c r="AK14" s="466">
        <v>9</v>
      </c>
      <c r="AL14" s="466">
        <v>9</v>
      </c>
      <c r="AM14" s="466">
        <v>9</v>
      </c>
      <c r="AN14" s="466">
        <v>9</v>
      </c>
      <c r="AO14" s="466">
        <v>9</v>
      </c>
      <c r="AP14" s="466">
        <v>9</v>
      </c>
      <c r="AQ14" s="467">
        <v>10</v>
      </c>
      <c r="AR14" s="465">
        <v>10</v>
      </c>
      <c r="AS14" s="641">
        <f t="shared" si="6"/>
        <v>9</v>
      </c>
      <c r="AT14" s="804">
        <f t="shared" si="0"/>
        <v>1.2940330697340046E-3</v>
      </c>
      <c r="AU14" s="1564">
        <v>8</v>
      </c>
      <c r="AV14" s="708">
        <v>8</v>
      </c>
      <c r="AW14" s="466">
        <v>10</v>
      </c>
      <c r="AX14" s="466">
        <v>11</v>
      </c>
      <c r="AY14" s="466">
        <v>11</v>
      </c>
      <c r="AZ14" s="466">
        <v>11</v>
      </c>
      <c r="BA14" s="466">
        <v>11</v>
      </c>
      <c r="BB14" s="466">
        <v>11</v>
      </c>
      <c r="BC14" s="466">
        <v>11</v>
      </c>
      <c r="BD14" s="466">
        <v>11</v>
      </c>
      <c r="BE14" s="467">
        <v>11</v>
      </c>
      <c r="BF14" s="465">
        <v>10</v>
      </c>
      <c r="BG14" s="641">
        <v>10.33</v>
      </c>
      <c r="BH14" s="1020">
        <v>1E-3</v>
      </c>
      <c r="BI14" s="1564">
        <v>9</v>
      </c>
      <c r="BJ14" s="708">
        <v>9</v>
      </c>
      <c r="BK14" s="466">
        <v>9</v>
      </c>
      <c r="BL14" s="466">
        <v>9</v>
      </c>
      <c r="BM14" s="466">
        <v>9</v>
      </c>
      <c r="BN14" s="466">
        <v>8</v>
      </c>
      <c r="BO14" s="466">
        <v>8</v>
      </c>
      <c r="BP14" s="466">
        <v>8</v>
      </c>
      <c r="BQ14" s="466">
        <v>8</v>
      </c>
      <c r="BR14" s="466">
        <v>9</v>
      </c>
      <c r="BS14" s="467">
        <v>9</v>
      </c>
      <c r="BT14" s="465">
        <v>9</v>
      </c>
      <c r="BU14" s="1959">
        <v>8.6666666666666661</v>
      </c>
      <c r="BV14" s="1020">
        <v>1E-3</v>
      </c>
    </row>
    <row r="15" spans="1:74">
      <c r="A15" s="407" t="s">
        <v>26</v>
      </c>
      <c r="B15" s="848" t="s">
        <v>135</v>
      </c>
      <c r="C15" s="193">
        <v>1</v>
      </c>
      <c r="D15" s="144">
        <v>1</v>
      </c>
      <c r="E15" s="144">
        <v>1</v>
      </c>
      <c r="F15" s="190">
        <v>1</v>
      </c>
      <c r="G15" s="190">
        <v>1</v>
      </c>
      <c r="H15" s="190">
        <v>1</v>
      </c>
      <c r="I15" s="190">
        <v>1</v>
      </c>
      <c r="J15" s="190">
        <v>1</v>
      </c>
      <c r="K15" s="190">
        <v>1</v>
      </c>
      <c r="L15" s="190">
        <v>1</v>
      </c>
      <c r="M15" s="144">
        <v>1</v>
      </c>
      <c r="N15" s="193">
        <v>1</v>
      </c>
      <c r="O15" s="747">
        <f t="shared" si="1"/>
        <v>1</v>
      </c>
      <c r="P15" s="662">
        <f t="shared" si="2"/>
        <v>1.605372647125714E-4</v>
      </c>
      <c r="Q15" s="641">
        <v>2</v>
      </c>
      <c r="R15" s="662">
        <f t="shared" si="3"/>
        <v>3.9658933174697601E-4</v>
      </c>
      <c r="S15" s="193">
        <v>1</v>
      </c>
      <c r="T15" s="144">
        <v>1</v>
      </c>
      <c r="U15" s="144">
        <v>1</v>
      </c>
      <c r="V15" s="190">
        <v>1</v>
      </c>
      <c r="W15" s="190">
        <v>1</v>
      </c>
      <c r="X15" s="190">
        <v>1</v>
      </c>
      <c r="Y15" s="190">
        <v>1</v>
      </c>
      <c r="Z15" s="190">
        <v>1</v>
      </c>
      <c r="AA15" s="190">
        <v>1</v>
      </c>
      <c r="AB15" s="190">
        <v>1</v>
      </c>
      <c r="AC15" s="144">
        <v>1</v>
      </c>
      <c r="AD15" s="193">
        <v>1</v>
      </c>
      <c r="AE15" s="747">
        <f t="shared" si="4"/>
        <v>1</v>
      </c>
      <c r="AF15" s="662">
        <f t="shared" si="5"/>
        <v>1.6894270026749259E-4</v>
      </c>
      <c r="AG15" s="711">
        <v>1</v>
      </c>
      <c r="AH15" s="708">
        <v>1</v>
      </c>
      <c r="AI15" s="466">
        <v>1</v>
      </c>
      <c r="AJ15" s="466">
        <v>1</v>
      </c>
      <c r="AK15" s="466">
        <v>1</v>
      </c>
      <c r="AL15" s="466">
        <v>1</v>
      </c>
      <c r="AM15" s="466">
        <v>1</v>
      </c>
      <c r="AN15" s="466">
        <v>1</v>
      </c>
      <c r="AO15" s="466">
        <v>1</v>
      </c>
      <c r="AP15" s="466">
        <v>1</v>
      </c>
      <c r="AQ15" s="467">
        <v>1</v>
      </c>
      <c r="AR15" s="465">
        <v>1</v>
      </c>
      <c r="AS15" s="641">
        <f t="shared" si="6"/>
        <v>1</v>
      </c>
      <c r="AT15" s="804">
        <f t="shared" si="0"/>
        <v>1.4378145219266715E-4</v>
      </c>
      <c r="AU15" s="1564">
        <v>18</v>
      </c>
      <c r="AV15" s="708">
        <v>17</v>
      </c>
      <c r="AW15" s="466">
        <v>16</v>
      </c>
      <c r="AX15" s="466">
        <v>16</v>
      </c>
      <c r="AY15" s="466">
        <v>16</v>
      </c>
      <c r="AZ15" s="466">
        <v>18</v>
      </c>
      <c r="BA15" s="466">
        <v>17</v>
      </c>
      <c r="BB15" s="466">
        <v>18</v>
      </c>
      <c r="BC15" s="466">
        <v>18</v>
      </c>
      <c r="BD15" s="466">
        <v>18</v>
      </c>
      <c r="BE15" s="467">
        <v>19</v>
      </c>
      <c r="BF15" s="465">
        <v>20</v>
      </c>
      <c r="BG15" s="641">
        <v>17.579999999999998</v>
      </c>
      <c r="BH15" s="1020">
        <v>2E-3</v>
      </c>
      <c r="BI15" s="1564">
        <v>20</v>
      </c>
      <c r="BJ15" s="708">
        <v>19</v>
      </c>
      <c r="BK15" s="466">
        <v>20</v>
      </c>
      <c r="BL15" s="466">
        <v>20</v>
      </c>
      <c r="BM15" s="466">
        <v>21</v>
      </c>
      <c r="BN15" s="466">
        <v>21</v>
      </c>
      <c r="BO15" s="466">
        <v>21</v>
      </c>
      <c r="BP15" s="466">
        <v>21</v>
      </c>
      <c r="BQ15" s="466">
        <v>22</v>
      </c>
      <c r="BR15" s="466">
        <v>22</v>
      </c>
      <c r="BS15" s="467">
        <v>22</v>
      </c>
      <c r="BT15" s="465">
        <v>22</v>
      </c>
      <c r="BU15" s="1959">
        <v>20.916666666666668</v>
      </c>
      <c r="BV15" s="1020">
        <v>2E-3</v>
      </c>
    </row>
    <row r="16" spans="1:74">
      <c r="A16" s="414" t="s">
        <v>220</v>
      </c>
      <c r="B16" s="850" t="s">
        <v>30</v>
      </c>
      <c r="C16" s="193"/>
      <c r="D16" s="144"/>
      <c r="E16" s="148"/>
      <c r="F16" s="193"/>
      <c r="G16" s="148"/>
      <c r="H16" s="148"/>
      <c r="I16" s="148"/>
      <c r="J16" s="148"/>
      <c r="K16" s="148"/>
      <c r="L16" s="148"/>
      <c r="M16" s="193"/>
      <c r="N16" s="149"/>
      <c r="O16" s="747">
        <v>0</v>
      </c>
      <c r="P16" s="662" t="s">
        <v>30</v>
      </c>
      <c r="Q16" s="641" t="s">
        <v>30</v>
      </c>
      <c r="R16" s="662" t="s">
        <v>30</v>
      </c>
      <c r="S16" s="193" t="s">
        <v>30</v>
      </c>
      <c r="T16" s="144" t="s">
        <v>30</v>
      </c>
      <c r="U16" s="148" t="s">
        <v>30</v>
      </c>
      <c r="V16" s="193" t="s">
        <v>30</v>
      </c>
      <c r="W16" s="148" t="s">
        <v>30</v>
      </c>
      <c r="X16" s="148" t="s">
        <v>30</v>
      </c>
      <c r="Y16" s="148" t="s">
        <v>30</v>
      </c>
      <c r="Z16" s="148" t="s">
        <v>30</v>
      </c>
      <c r="AA16" s="148" t="s">
        <v>30</v>
      </c>
      <c r="AB16" s="148" t="s">
        <v>30</v>
      </c>
      <c r="AC16" s="193" t="s">
        <v>30</v>
      </c>
      <c r="AD16" s="149" t="s">
        <v>30</v>
      </c>
      <c r="AE16" s="747">
        <v>0</v>
      </c>
      <c r="AF16" s="662">
        <f t="shared" si="5"/>
        <v>0</v>
      </c>
      <c r="AG16" s="711" t="s">
        <v>30</v>
      </c>
      <c r="AH16" s="708">
        <v>28</v>
      </c>
      <c r="AI16" s="466">
        <v>28</v>
      </c>
      <c r="AJ16" s="466">
        <v>44</v>
      </c>
      <c r="AK16" s="466">
        <v>49</v>
      </c>
      <c r="AL16" s="466">
        <v>47</v>
      </c>
      <c r="AM16" s="466">
        <v>44</v>
      </c>
      <c r="AN16" s="466">
        <v>43</v>
      </c>
      <c r="AO16" s="466">
        <v>41</v>
      </c>
      <c r="AP16" s="466">
        <v>42</v>
      </c>
      <c r="AQ16" s="467">
        <v>43</v>
      </c>
      <c r="AR16" s="465">
        <v>48</v>
      </c>
      <c r="AS16" s="641">
        <v>0</v>
      </c>
      <c r="AT16" s="804">
        <f t="shared" si="0"/>
        <v>0</v>
      </c>
      <c r="AU16" s="1564">
        <v>47</v>
      </c>
      <c r="AV16" s="708">
        <v>49</v>
      </c>
      <c r="AW16" s="466">
        <v>50</v>
      </c>
      <c r="AX16" s="466">
        <v>50</v>
      </c>
      <c r="AY16" s="466">
        <v>44</v>
      </c>
      <c r="AZ16" s="466">
        <v>42</v>
      </c>
      <c r="BA16" s="466">
        <v>40</v>
      </c>
      <c r="BB16" s="466">
        <v>44</v>
      </c>
      <c r="BC16" s="466">
        <v>46</v>
      </c>
      <c r="BD16" s="466">
        <v>42</v>
      </c>
      <c r="BE16" s="467">
        <v>44</v>
      </c>
      <c r="BF16" s="465">
        <v>43</v>
      </c>
      <c r="BG16" s="641">
        <v>45.08</v>
      </c>
      <c r="BH16" s="1020">
        <v>5.0000000000000001E-3</v>
      </c>
      <c r="BI16" s="1564">
        <v>50</v>
      </c>
      <c r="BJ16" s="708">
        <v>48</v>
      </c>
      <c r="BK16" s="466">
        <v>52</v>
      </c>
      <c r="BL16" s="466">
        <v>59</v>
      </c>
      <c r="BM16" s="466">
        <v>61</v>
      </c>
      <c r="BN16" s="466">
        <v>60</v>
      </c>
      <c r="BO16" s="466">
        <v>59</v>
      </c>
      <c r="BP16" s="466">
        <v>55</v>
      </c>
      <c r="BQ16" s="466">
        <v>55</v>
      </c>
      <c r="BR16" s="466">
        <v>56</v>
      </c>
      <c r="BS16" s="467">
        <v>56</v>
      </c>
      <c r="BT16" s="465">
        <v>57</v>
      </c>
      <c r="BU16" s="1959">
        <v>55.666666666666664</v>
      </c>
      <c r="BV16" s="1020">
        <v>6.0000000000000001E-3</v>
      </c>
    </row>
    <row r="17" spans="1:77" ht="12.6" thickBot="1">
      <c r="A17" s="406" t="s">
        <v>31</v>
      </c>
      <c r="B17" s="847" t="s">
        <v>135</v>
      </c>
      <c r="C17" s="429">
        <v>2</v>
      </c>
      <c r="D17" s="428">
        <v>2</v>
      </c>
      <c r="E17" s="428">
        <v>2</v>
      </c>
      <c r="F17" s="427">
        <v>1</v>
      </c>
      <c r="G17" s="427">
        <v>1</v>
      </c>
      <c r="H17" s="427">
        <v>1</v>
      </c>
      <c r="I17" s="427">
        <v>0</v>
      </c>
      <c r="J17" s="427">
        <v>1</v>
      </c>
      <c r="K17" s="427">
        <v>1</v>
      </c>
      <c r="L17" s="427">
        <v>1</v>
      </c>
      <c r="M17" s="428">
        <v>0</v>
      </c>
      <c r="N17" s="429">
        <v>0</v>
      </c>
      <c r="O17" s="792">
        <f t="shared" si="1"/>
        <v>1</v>
      </c>
      <c r="P17" s="664">
        <f t="shared" si="2"/>
        <v>1.605372647125714E-4</v>
      </c>
      <c r="Q17" s="640">
        <v>197</v>
      </c>
      <c r="R17" s="663">
        <f t="shared" si="3"/>
        <v>3.9064049177077134E-2</v>
      </c>
      <c r="S17" s="429">
        <v>4</v>
      </c>
      <c r="T17" s="428">
        <v>2</v>
      </c>
      <c r="U17" s="428">
        <v>1</v>
      </c>
      <c r="V17" s="427">
        <v>3</v>
      </c>
      <c r="W17" s="427">
        <v>0</v>
      </c>
      <c r="X17" s="427">
        <v>1</v>
      </c>
      <c r="Y17" s="427">
        <v>0</v>
      </c>
      <c r="Z17" s="427">
        <v>3</v>
      </c>
      <c r="AA17" s="427">
        <v>3</v>
      </c>
      <c r="AB17" s="427">
        <v>8</v>
      </c>
      <c r="AC17" s="428">
        <v>8</v>
      </c>
      <c r="AD17" s="429">
        <v>8</v>
      </c>
      <c r="AE17" s="792">
        <f t="shared" si="4"/>
        <v>3.4166666666666665</v>
      </c>
      <c r="AF17" s="664">
        <f t="shared" si="5"/>
        <v>5.7722089258059974E-4</v>
      </c>
      <c r="AG17" s="712">
        <v>9</v>
      </c>
      <c r="AH17" s="709">
        <v>9</v>
      </c>
      <c r="AI17" s="463">
        <v>9</v>
      </c>
      <c r="AJ17" s="463">
        <v>9</v>
      </c>
      <c r="AK17" s="463">
        <v>9</v>
      </c>
      <c r="AL17" s="463">
        <v>9</v>
      </c>
      <c r="AM17" s="463">
        <v>9</v>
      </c>
      <c r="AN17" s="463">
        <v>9</v>
      </c>
      <c r="AO17" s="463">
        <v>7</v>
      </c>
      <c r="AP17" s="463">
        <v>6</v>
      </c>
      <c r="AQ17" s="468">
        <v>6</v>
      </c>
      <c r="AR17" s="462">
        <v>6</v>
      </c>
      <c r="AS17" s="640">
        <f t="shared" si="6"/>
        <v>8.0833333333333339</v>
      </c>
      <c r="AT17" s="1018">
        <f t="shared" si="0"/>
        <v>1.1622334052240597E-3</v>
      </c>
      <c r="AU17" s="1565">
        <v>284</v>
      </c>
      <c r="AV17" s="1566">
        <v>291</v>
      </c>
      <c r="AW17" s="649">
        <v>288</v>
      </c>
      <c r="AX17" s="649">
        <v>295</v>
      </c>
      <c r="AY17" s="649">
        <v>304</v>
      </c>
      <c r="AZ17" s="649">
        <v>291</v>
      </c>
      <c r="BA17" s="649">
        <v>306</v>
      </c>
      <c r="BB17" s="649">
        <v>321</v>
      </c>
      <c r="BC17" s="649">
        <v>326</v>
      </c>
      <c r="BD17" s="649">
        <v>324</v>
      </c>
      <c r="BE17" s="702">
        <v>341</v>
      </c>
      <c r="BF17" s="651">
        <v>362</v>
      </c>
      <c r="BG17" s="654">
        <v>311.08</v>
      </c>
      <c r="BH17" s="668">
        <v>3.6999999999999998E-2</v>
      </c>
      <c r="BI17" s="1565">
        <v>16</v>
      </c>
      <c r="BJ17" s="1566">
        <v>16</v>
      </c>
      <c r="BK17" s="649">
        <v>16</v>
      </c>
      <c r="BL17" s="649">
        <v>17</v>
      </c>
      <c r="BM17" s="649">
        <v>17</v>
      </c>
      <c r="BN17" s="649">
        <v>17</v>
      </c>
      <c r="BO17" s="649">
        <v>17</v>
      </c>
      <c r="BP17" s="649">
        <v>17</v>
      </c>
      <c r="BQ17" s="649">
        <v>16</v>
      </c>
      <c r="BR17" s="649">
        <v>16</v>
      </c>
      <c r="BS17" s="702">
        <v>16</v>
      </c>
      <c r="BT17" s="651">
        <v>16</v>
      </c>
      <c r="BU17" s="1960">
        <v>16.416666666666668</v>
      </c>
      <c r="BV17" s="668">
        <v>2E-3</v>
      </c>
    </row>
    <row r="18" spans="1:77" ht="12.6" thickBot="1">
      <c r="A18" s="150"/>
      <c r="B18" s="738"/>
      <c r="C18" s="151"/>
      <c r="D18" s="151"/>
      <c r="E18" s="779"/>
      <c r="F18" s="151"/>
      <c r="G18" s="151"/>
      <c r="H18" s="151"/>
      <c r="I18" s="151"/>
      <c r="J18" s="151"/>
      <c r="K18" s="151"/>
      <c r="L18" s="151"/>
      <c r="M18" s="151"/>
      <c r="N18" s="151"/>
      <c r="O18" s="659"/>
      <c r="P18" s="736"/>
      <c r="Q18" s="151"/>
      <c r="R18" s="581"/>
      <c r="S18" s="151"/>
      <c r="T18" s="151"/>
      <c r="U18" s="779"/>
      <c r="V18" s="151"/>
      <c r="W18" s="151"/>
      <c r="X18" s="151"/>
      <c r="Y18" s="151"/>
      <c r="Z18" s="151"/>
      <c r="AA18" s="151"/>
      <c r="AB18" s="151"/>
      <c r="AC18" s="151"/>
      <c r="AD18" s="151"/>
      <c r="AE18" s="659"/>
      <c r="AF18" s="736"/>
      <c r="AG18" s="151"/>
      <c r="AH18" s="151"/>
      <c r="AI18" s="151"/>
      <c r="AJ18" s="151"/>
      <c r="AK18" s="151"/>
      <c r="AL18" s="151"/>
      <c r="AM18" s="151"/>
      <c r="AN18" s="151"/>
      <c r="AO18" s="151"/>
      <c r="AP18" s="151"/>
      <c r="AQ18" s="151"/>
      <c r="AR18" s="151"/>
      <c r="AS18" s="151"/>
      <c r="AT18" s="581"/>
      <c r="AU18" s="151"/>
      <c r="AV18" s="151"/>
      <c r="AW18" s="151"/>
      <c r="AX18" s="151"/>
      <c r="AY18" s="151"/>
      <c r="AZ18" s="151"/>
      <c r="BA18" s="151"/>
      <c r="BB18" s="151"/>
      <c r="BC18" s="151"/>
      <c r="BD18" s="151"/>
      <c r="BE18" s="151"/>
      <c r="BF18" s="151"/>
      <c r="BG18" s="151"/>
      <c r="BH18" s="581"/>
      <c r="BI18" s="151"/>
      <c r="BJ18" s="151"/>
      <c r="BK18" s="151"/>
      <c r="BL18" s="151"/>
      <c r="BM18" s="151"/>
      <c r="BN18" s="151"/>
      <c r="BO18" s="151"/>
      <c r="BP18" s="151"/>
      <c r="BQ18" s="151"/>
      <c r="BR18" s="151"/>
      <c r="BS18" s="151"/>
      <c r="BT18" s="151"/>
      <c r="BU18" s="777"/>
      <c r="BV18" s="581"/>
    </row>
    <row r="19" spans="1:77" ht="13.9" thickBot="1">
      <c r="A19" s="404" t="s">
        <v>218</v>
      </c>
      <c r="B19" s="739" t="s">
        <v>219</v>
      </c>
      <c r="C19" s="781">
        <v>43951</v>
      </c>
      <c r="D19" s="424">
        <v>43982</v>
      </c>
      <c r="E19" s="424">
        <v>44012</v>
      </c>
      <c r="F19" s="423">
        <v>44043</v>
      </c>
      <c r="G19" s="425">
        <v>44074</v>
      </c>
      <c r="H19" s="423">
        <v>44104</v>
      </c>
      <c r="I19" s="424">
        <v>44135</v>
      </c>
      <c r="J19" s="423">
        <v>44165</v>
      </c>
      <c r="K19" s="424">
        <v>44196</v>
      </c>
      <c r="L19" s="423">
        <v>44227</v>
      </c>
      <c r="M19" s="424">
        <v>44255</v>
      </c>
      <c r="N19" s="426">
        <v>44286</v>
      </c>
      <c r="O19" s="678" t="s">
        <v>219</v>
      </c>
      <c r="P19" s="686" t="s">
        <v>117</v>
      </c>
      <c r="Q19" s="638" t="s">
        <v>219</v>
      </c>
      <c r="R19" s="637" t="s">
        <v>117</v>
      </c>
      <c r="S19" s="803">
        <v>44681</v>
      </c>
      <c r="T19" s="424">
        <v>44712</v>
      </c>
      <c r="U19" s="424">
        <v>44742</v>
      </c>
      <c r="V19" s="423">
        <v>44773</v>
      </c>
      <c r="W19" s="425">
        <v>44804</v>
      </c>
      <c r="X19" s="423">
        <v>44834</v>
      </c>
      <c r="Y19" s="424">
        <v>44865</v>
      </c>
      <c r="Z19" s="423">
        <v>44895</v>
      </c>
      <c r="AA19" s="424">
        <v>44926</v>
      </c>
      <c r="AB19" s="423">
        <v>44957</v>
      </c>
      <c r="AC19" s="424">
        <v>44985</v>
      </c>
      <c r="AD19" s="426">
        <v>45016</v>
      </c>
      <c r="AE19" s="678" t="s">
        <v>219</v>
      </c>
      <c r="AF19" s="686" t="s">
        <v>117</v>
      </c>
      <c r="AG19" s="432">
        <v>45030</v>
      </c>
      <c r="AH19" s="433">
        <v>45062</v>
      </c>
      <c r="AI19" s="432">
        <v>45094</v>
      </c>
      <c r="AJ19" s="433">
        <v>45126</v>
      </c>
      <c r="AK19" s="432">
        <v>45158</v>
      </c>
      <c r="AL19" s="433">
        <v>45190</v>
      </c>
      <c r="AM19" s="432">
        <v>45222</v>
      </c>
      <c r="AN19" s="433">
        <v>45254</v>
      </c>
      <c r="AO19" s="432">
        <v>45286</v>
      </c>
      <c r="AP19" s="433">
        <v>45318</v>
      </c>
      <c r="AQ19" s="432">
        <v>45350</v>
      </c>
      <c r="AR19" s="433">
        <v>45382</v>
      </c>
      <c r="AS19" s="638" t="s">
        <v>219</v>
      </c>
      <c r="AT19" s="1017" t="s">
        <v>117</v>
      </c>
      <c r="AU19" s="1016">
        <v>45396</v>
      </c>
      <c r="AV19" s="403">
        <v>45428</v>
      </c>
      <c r="AW19" s="402">
        <v>45460</v>
      </c>
      <c r="AX19" s="402">
        <v>45492</v>
      </c>
      <c r="AY19" s="403">
        <v>45524</v>
      </c>
      <c r="AZ19" s="402">
        <v>45556</v>
      </c>
      <c r="BA19" s="402">
        <v>45588</v>
      </c>
      <c r="BB19" s="403">
        <v>45620</v>
      </c>
      <c r="BC19" s="402">
        <v>45652</v>
      </c>
      <c r="BD19" s="402">
        <v>45684</v>
      </c>
      <c r="BE19" s="403">
        <v>45716</v>
      </c>
      <c r="BF19" s="730">
        <v>45717</v>
      </c>
      <c r="BG19" s="1019" t="s">
        <v>219</v>
      </c>
      <c r="BH19" s="1011" t="s">
        <v>117</v>
      </c>
      <c r="BI19" s="730">
        <v>45761</v>
      </c>
      <c r="BJ19" s="731">
        <v>45793</v>
      </c>
      <c r="BK19" s="730">
        <v>45825</v>
      </c>
      <c r="BL19" s="730">
        <v>45857</v>
      </c>
      <c r="BM19" s="731">
        <v>45889</v>
      </c>
      <c r="BN19" s="730">
        <v>45921</v>
      </c>
      <c r="BO19" s="730">
        <v>45953</v>
      </c>
      <c r="BP19" s="731">
        <v>45985</v>
      </c>
      <c r="BQ19" s="730">
        <v>46017</v>
      </c>
      <c r="BR19" s="730">
        <v>46049</v>
      </c>
      <c r="BS19" s="731">
        <v>46081</v>
      </c>
      <c r="BT19" s="730">
        <v>46082</v>
      </c>
      <c r="BU19" s="1019" t="s">
        <v>219</v>
      </c>
      <c r="BV19" s="1011" t="s">
        <v>117</v>
      </c>
    </row>
    <row r="20" spans="1:77">
      <c r="A20" s="405" t="s">
        <v>221</v>
      </c>
      <c r="B20" s="845" t="s">
        <v>135</v>
      </c>
      <c r="C20" s="194">
        <v>738</v>
      </c>
      <c r="D20" s="196">
        <v>701</v>
      </c>
      <c r="E20" s="188">
        <v>682</v>
      </c>
      <c r="F20" s="189">
        <v>660</v>
      </c>
      <c r="G20" s="189">
        <v>630</v>
      </c>
      <c r="H20" s="189">
        <v>597</v>
      </c>
      <c r="I20" s="189">
        <v>578</v>
      </c>
      <c r="J20" s="189">
        <v>554</v>
      </c>
      <c r="K20" s="189">
        <v>476</v>
      </c>
      <c r="L20" s="189">
        <v>461</v>
      </c>
      <c r="M20" s="188">
        <v>442</v>
      </c>
      <c r="N20" s="193">
        <v>434</v>
      </c>
      <c r="O20" s="639">
        <f>AVERAGE(C20:N20)</f>
        <v>579.41666666666663</v>
      </c>
      <c r="P20" s="662">
        <f>O20/SUM($O$20:$O$25)</f>
        <v>9.3017966795542417E-2</v>
      </c>
      <c r="Q20" s="641">
        <v>393</v>
      </c>
      <c r="R20" s="662">
        <f>Q20/SUM($Q$20:$Q$25)</f>
        <v>8.1114551083591335E-2</v>
      </c>
      <c r="S20" s="434">
        <v>330</v>
      </c>
      <c r="T20" s="196">
        <v>427</v>
      </c>
      <c r="U20" s="188">
        <v>512</v>
      </c>
      <c r="V20" s="189">
        <v>602</v>
      </c>
      <c r="W20" s="189">
        <v>632</v>
      </c>
      <c r="X20" s="189">
        <v>578</v>
      </c>
      <c r="Y20" s="189">
        <v>584</v>
      </c>
      <c r="Z20" s="189">
        <v>600</v>
      </c>
      <c r="AA20" s="189">
        <v>612</v>
      </c>
      <c r="AB20" s="189">
        <v>630</v>
      </c>
      <c r="AC20" s="188">
        <v>646</v>
      </c>
      <c r="AD20" s="193">
        <v>670</v>
      </c>
      <c r="AE20" s="639">
        <f>AVERAGE(S20:AD20)</f>
        <v>568.58333333333337</v>
      </c>
      <c r="AF20" s="662">
        <f>AE20/SUM($AE$20:$AE$25)</f>
        <v>9.612431495752384E-2</v>
      </c>
      <c r="AG20" s="710">
        <v>720</v>
      </c>
      <c r="AH20" s="705">
        <v>779</v>
      </c>
      <c r="AI20" s="458">
        <v>791</v>
      </c>
      <c r="AJ20" s="458">
        <v>849</v>
      </c>
      <c r="AK20" s="458">
        <v>866</v>
      </c>
      <c r="AL20" s="458">
        <v>844</v>
      </c>
      <c r="AM20" s="458">
        <v>876</v>
      </c>
      <c r="AN20" s="458">
        <v>911</v>
      </c>
      <c r="AO20" s="458">
        <v>881</v>
      </c>
      <c r="AP20" s="458">
        <v>920</v>
      </c>
      <c r="AQ20" s="459">
        <v>938</v>
      </c>
      <c r="AR20" s="457">
        <v>991</v>
      </c>
      <c r="AS20" s="641">
        <f>AVERAGE(AG20:AR20)</f>
        <v>863.83333333333337</v>
      </c>
      <c r="AT20" s="804">
        <f>AS20/SUM($AS$20:$AS$25)</f>
        <v>0.12352681816556838</v>
      </c>
      <c r="AU20" s="1563">
        <v>954</v>
      </c>
      <c r="AV20" s="705">
        <v>987</v>
      </c>
      <c r="AW20" s="458">
        <v>1011</v>
      </c>
      <c r="AX20" s="458">
        <v>1070</v>
      </c>
      <c r="AY20" s="458">
        <v>1080</v>
      </c>
      <c r="AZ20" s="458">
        <v>1105</v>
      </c>
      <c r="BA20" s="458">
        <v>1100</v>
      </c>
      <c r="BB20" s="458">
        <v>1145</v>
      </c>
      <c r="BC20" s="458">
        <v>1142</v>
      </c>
      <c r="BD20" s="458">
        <v>1143</v>
      </c>
      <c r="BE20" s="459">
        <v>1149</v>
      </c>
      <c r="BF20" s="457">
        <v>1198</v>
      </c>
      <c r="BG20" s="641">
        <v>1090.33</v>
      </c>
      <c r="BH20" s="1020">
        <v>0.13</v>
      </c>
      <c r="BI20" s="1563">
        <v>940</v>
      </c>
      <c r="BJ20" s="705">
        <v>964</v>
      </c>
      <c r="BK20" s="458">
        <v>968</v>
      </c>
      <c r="BL20" s="458">
        <v>993</v>
      </c>
      <c r="BM20" s="458">
        <v>995</v>
      </c>
      <c r="BN20" s="458">
        <v>963</v>
      </c>
      <c r="BO20" s="458">
        <v>949</v>
      </c>
      <c r="BP20" s="458">
        <v>917</v>
      </c>
      <c r="BQ20" s="458">
        <v>911</v>
      </c>
      <c r="BR20" s="458">
        <v>905</v>
      </c>
      <c r="BS20" s="459">
        <v>901</v>
      </c>
      <c r="BT20" s="457">
        <v>938</v>
      </c>
      <c r="BU20" s="1960">
        <v>945.33333333333337</v>
      </c>
      <c r="BV20" s="1020">
        <v>0.111</v>
      </c>
    </row>
    <row r="21" spans="1:77">
      <c r="A21" s="407" t="s">
        <v>222</v>
      </c>
      <c r="B21" s="849" t="s">
        <v>135</v>
      </c>
      <c r="C21" s="193">
        <v>1535</v>
      </c>
      <c r="D21" s="143">
        <v>1517</v>
      </c>
      <c r="E21" s="144">
        <v>1504</v>
      </c>
      <c r="F21" s="190">
        <v>1477</v>
      </c>
      <c r="G21" s="190">
        <v>1451</v>
      </c>
      <c r="H21" s="190">
        <v>1425</v>
      </c>
      <c r="I21" s="190">
        <v>1386</v>
      </c>
      <c r="J21" s="190">
        <v>1340</v>
      </c>
      <c r="K21" s="190">
        <v>1199</v>
      </c>
      <c r="L21" s="190">
        <v>1182</v>
      </c>
      <c r="M21" s="144">
        <v>1144</v>
      </c>
      <c r="N21" s="193">
        <v>1125</v>
      </c>
      <c r="O21" s="642">
        <f t="shared" ref="O21:O25" si="7">AVERAGE(C21:N21)</f>
        <v>1357.0833333333333</v>
      </c>
      <c r="P21" s="662">
        <f t="shared" ref="P21:P25" si="8">O21/SUM($O$20:$O$25)</f>
        <v>0.21786244632035212</v>
      </c>
      <c r="Q21" s="641">
        <v>1053</v>
      </c>
      <c r="R21" s="662">
        <f t="shared" ref="R21:R25" si="9">Q21/SUM($Q$20:$Q$25)</f>
        <v>0.21733746130030959</v>
      </c>
      <c r="S21" s="435">
        <v>1081</v>
      </c>
      <c r="T21" s="143">
        <v>1172</v>
      </c>
      <c r="U21" s="144">
        <v>1234</v>
      </c>
      <c r="V21" s="190">
        <v>1272</v>
      </c>
      <c r="W21" s="190">
        <v>1290</v>
      </c>
      <c r="X21" s="190">
        <v>1297</v>
      </c>
      <c r="Y21" s="190">
        <v>1340</v>
      </c>
      <c r="Z21" s="190">
        <v>1373</v>
      </c>
      <c r="AA21" s="190">
        <v>1367</v>
      </c>
      <c r="AB21" s="190">
        <v>1403</v>
      </c>
      <c r="AC21" s="144">
        <v>1436</v>
      </c>
      <c r="AD21" s="193">
        <v>1458</v>
      </c>
      <c r="AE21" s="642">
        <f t="shared" ref="AE21:AE25" si="10">AVERAGE(S21:AD21)</f>
        <v>1310.25</v>
      </c>
      <c r="AF21" s="662">
        <f t="shared" ref="AF21:AF25" si="11">AE21/SUM($AE$20:$AE$25)</f>
        <v>0.22150998154435692</v>
      </c>
      <c r="AG21" s="713">
        <v>1483</v>
      </c>
      <c r="AH21" s="708">
        <v>1526</v>
      </c>
      <c r="AI21" s="466">
        <v>1539</v>
      </c>
      <c r="AJ21" s="466">
        <v>1577</v>
      </c>
      <c r="AK21" s="466">
        <v>1582</v>
      </c>
      <c r="AL21" s="466">
        <v>1583</v>
      </c>
      <c r="AM21" s="466">
        <v>1602</v>
      </c>
      <c r="AN21" s="466">
        <v>1625</v>
      </c>
      <c r="AO21" s="466">
        <v>1619</v>
      </c>
      <c r="AP21" s="466">
        <v>1639</v>
      </c>
      <c r="AQ21" s="467">
        <v>1653</v>
      </c>
      <c r="AR21" s="465">
        <v>1660</v>
      </c>
      <c r="AS21" s="641">
        <f t="shared" ref="AS21:AS25" si="12">AVERAGE(AG21:AR21)</f>
        <v>1590.6666666666667</v>
      </c>
      <c r="AT21" s="804">
        <f t="shared" ref="AT21:AT25" si="13">AS21/SUM($AS$20:$AS$25)</f>
        <v>0.22746285019721871</v>
      </c>
      <c r="AU21" s="1567">
        <v>1814</v>
      </c>
      <c r="AV21" s="708">
        <v>1837</v>
      </c>
      <c r="AW21" s="466">
        <v>1862</v>
      </c>
      <c r="AX21" s="466">
        <v>1885</v>
      </c>
      <c r="AY21" s="466">
        <v>1884</v>
      </c>
      <c r="AZ21" s="466">
        <v>1914</v>
      </c>
      <c r="BA21" s="466">
        <v>1928</v>
      </c>
      <c r="BB21" s="466">
        <v>1956</v>
      </c>
      <c r="BC21" s="466">
        <v>1948</v>
      </c>
      <c r="BD21" s="466">
        <v>1968</v>
      </c>
      <c r="BE21" s="467">
        <v>1972</v>
      </c>
      <c r="BF21" s="465">
        <v>2016</v>
      </c>
      <c r="BG21" s="641">
        <v>1915.33</v>
      </c>
      <c r="BH21" s="1020">
        <v>0.22900000000000001</v>
      </c>
      <c r="BI21" s="1567">
        <v>1953</v>
      </c>
      <c r="BJ21" s="708">
        <v>1968</v>
      </c>
      <c r="BK21" s="466">
        <v>1979</v>
      </c>
      <c r="BL21" s="466">
        <v>1990</v>
      </c>
      <c r="BM21" s="466">
        <v>1986</v>
      </c>
      <c r="BN21" s="466">
        <v>1959</v>
      </c>
      <c r="BO21" s="466">
        <v>1939</v>
      </c>
      <c r="BP21" s="466">
        <v>1917</v>
      </c>
      <c r="BQ21" s="466">
        <v>1900</v>
      </c>
      <c r="BR21" s="466">
        <v>1887</v>
      </c>
      <c r="BS21" s="467">
        <v>1888</v>
      </c>
      <c r="BT21" s="465">
        <v>1898</v>
      </c>
      <c r="BU21" s="1960">
        <v>1938.6666666666667</v>
      </c>
      <c r="BV21" s="1020">
        <v>0.22800000000000001</v>
      </c>
    </row>
    <row r="22" spans="1:77">
      <c r="A22" s="407" t="s">
        <v>223</v>
      </c>
      <c r="B22" s="849" t="s">
        <v>135</v>
      </c>
      <c r="C22" s="193">
        <v>1463</v>
      </c>
      <c r="D22" s="143">
        <v>1458</v>
      </c>
      <c r="E22" s="144">
        <v>1460</v>
      </c>
      <c r="F22" s="190">
        <v>1452</v>
      </c>
      <c r="G22" s="190">
        <v>1425</v>
      </c>
      <c r="H22" s="190">
        <v>1399</v>
      </c>
      <c r="I22" s="190">
        <v>1389</v>
      </c>
      <c r="J22" s="190">
        <v>1363</v>
      </c>
      <c r="K22" s="190">
        <v>1245</v>
      </c>
      <c r="L22" s="190">
        <v>1223</v>
      </c>
      <c r="M22" s="144">
        <v>1214</v>
      </c>
      <c r="N22" s="193">
        <v>1204</v>
      </c>
      <c r="O22" s="642">
        <f t="shared" si="7"/>
        <v>1357.9166666666667</v>
      </c>
      <c r="P22" s="662">
        <f t="shared" si="8"/>
        <v>0.21799622737427929</v>
      </c>
      <c r="Q22" s="641">
        <v>1124</v>
      </c>
      <c r="R22" s="662">
        <f t="shared" si="9"/>
        <v>0.23199174406604747</v>
      </c>
      <c r="S22" s="435">
        <v>1189</v>
      </c>
      <c r="T22" s="143">
        <v>1244</v>
      </c>
      <c r="U22" s="144">
        <v>1282</v>
      </c>
      <c r="V22" s="190">
        <v>1310</v>
      </c>
      <c r="W22" s="190">
        <v>1331</v>
      </c>
      <c r="X22" s="190">
        <v>1348</v>
      </c>
      <c r="Y22" s="190">
        <v>1384</v>
      </c>
      <c r="Z22" s="190">
        <v>1409</v>
      </c>
      <c r="AA22" s="190">
        <v>1401</v>
      </c>
      <c r="AB22" s="190">
        <v>1428</v>
      </c>
      <c r="AC22" s="144">
        <v>1447</v>
      </c>
      <c r="AD22" s="193">
        <v>1464</v>
      </c>
      <c r="AE22" s="642">
        <f t="shared" si="10"/>
        <v>1353.0833333333333</v>
      </c>
      <c r="AF22" s="662">
        <f t="shared" si="11"/>
        <v>0.22875135599667512</v>
      </c>
      <c r="AG22" s="711">
        <v>1507</v>
      </c>
      <c r="AH22" s="708">
        <v>1528</v>
      </c>
      <c r="AI22" s="466">
        <v>1542</v>
      </c>
      <c r="AJ22" s="466">
        <v>1559</v>
      </c>
      <c r="AK22" s="466">
        <v>1565</v>
      </c>
      <c r="AL22" s="466">
        <v>1576</v>
      </c>
      <c r="AM22" s="466">
        <v>1588</v>
      </c>
      <c r="AN22" s="466">
        <v>1603</v>
      </c>
      <c r="AO22" s="466">
        <v>1601</v>
      </c>
      <c r="AP22" s="466">
        <v>1611</v>
      </c>
      <c r="AQ22" s="467">
        <v>1629</v>
      </c>
      <c r="AR22" s="465">
        <v>1655</v>
      </c>
      <c r="AS22" s="641">
        <f t="shared" si="12"/>
        <v>1580.3333333333333</v>
      </c>
      <c r="AT22" s="804">
        <f t="shared" si="13"/>
        <v>0.22598519966157035</v>
      </c>
      <c r="AU22" s="1564">
        <v>1798</v>
      </c>
      <c r="AV22" s="708">
        <v>1822</v>
      </c>
      <c r="AW22" s="466">
        <v>1852</v>
      </c>
      <c r="AX22" s="466">
        <v>1876</v>
      </c>
      <c r="AY22" s="466">
        <v>1890</v>
      </c>
      <c r="AZ22" s="466">
        <v>1911</v>
      </c>
      <c r="BA22" s="466">
        <v>1925</v>
      </c>
      <c r="BB22" s="466">
        <v>1963</v>
      </c>
      <c r="BC22" s="466">
        <v>1962</v>
      </c>
      <c r="BD22" s="466">
        <v>1968</v>
      </c>
      <c r="BE22" s="467">
        <v>1974</v>
      </c>
      <c r="BF22" s="465">
        <v>1997</v>
      </c>
      <c r="BG22" s="641">
        <v>1911.5</v>
      </c>
      <c r="BH22" s="1020">
        <v>0.22900000000000001</v>
      </c>
      <c r="BI22" s="1564">
        <v>1972</v>
      </c>
      <c r="BJ22" s="708">
        <v>1979</v>
      </c>
      <c r="BK22" s="466">
        <v>2004</v>
      </c>
      <c r="BL22" s="466">
        <v>2008</v>
      </c>
      <c r="BM22" s="466">
        <v>2004</v>
      </c>
      <c r="BN22" s="466">
        <v>1999</v>
      </c>
      <c r="BO22" s="466">
        <v>1991</v>
      </c>
      <c r="BP22" s="466">
        <v>1984</v>
      </c>
      <c r="BQ22" s="466">
        <v>1974</v>
      </c>
      <c r="BR22" s="466">
        <v>1978</v>
      </c>
      <c r="BS22" s="467">
        <v>1981</v>
      </c>
      <c r="BT22" s="465">
        <v>1994</v>
      </c>
      <c r="BU22" s="1960">
        <v>1989</v>
      </c>
      <c r="BV22" s="1020">
        <v>0.23400000000000001</v>
      </c>
    </row>
    <row r="23" spans="1:77">
      <c r="A23" s="407" t="s">
        <v>224</v>
      </c>
      <c r="B23" s="853" t="s">
        <v>135</v>
      </c>
      <c r="C23" s="193">
        <v>1764</v>
      </c>
      <c r="D23" s="143">
        <v>1735</v>
      </c>
      <c r="E23" s="144">
        <v>1729</v>
      </c>
      <c r="F23" s="190">
        <v>1723</v>
      </c>
      <c r="G23" s="190">
        <v>1695</v>
      </c>
      <c r="H23" s="190">
        <v>1675</v>
      </c>
      <c r="I23" s="190">
        <v>1652</v>
      </c>
      <c r="J23" s="190">
        <v>1610</v>
      </c>
      <c r="K23" s="190">
        <v>1432</v>
      </c>
      <c r="L23" s="190">
        <v>1409</v>
      </c>
      <c r="M23" s="190">
        <v>1389</v>
      </c>
      <c r="N23" s="149">
        <v>1372</v>
      </c>
      <c r="O23" s="641">
        <f t="shared" si="7"/>
        <v>1598.75</v>
      </c>
      <c r="P23" s="662">
        <f t="shared" si="8"/>
        <v>0.25665895195922356</v>
      </c>
      <c r="Q23" s="642">
        <v>1224</v>
      </c>
      <c r="R23" s="664">
        <f t="shared" si="9"/>
        <v>0.25263157894736843</v>
      </c>
      <c r="S23" s="435">
        <v>1225</v>
      </c>
      <c r="T23" s="143">
        <v>1271</v>
      </c>
      <c r="U23" s="144">
        <v>1301</v>
      </c>
      <c r="V23" s="190">
        <v>1325</v>
      </c>
      <c r="W23" s="190">
        <v>1350</v>
      </c>
      <c r="X23" s="190">
        <v>1349</v>
      </c>
      <c r="Y23" s="190">
        <v>1367</v>
      </c>
      <c r="Z23" s="190">
        <v>1386</v>
      </c>
      <c r="AA23" s="190">
        <v>1383</v>
      </c>
      <c r="AB23" s="190">
        <v>1408</v>
      </c>
      <c r="AC23" s="190">
        <v>1411</v>
      </c>
      <c r="AD23" s="149">
        <v>1447</v>
      </c>
      <c r="AE23" s="641">
        <f t="shared" si="10"/>
        <v>1351.9166666666667</v>
      </c>
      <c r="AF23" s="662">
        <f t="shared" si="11"/>
        <v>0.22855412011665091</v>
      </c>
      <c r="AG23" s="711">
        <v>1480</v>
      </c>
      <c r="AH23" s="708">
        <v>1505</v>
      </c>
      <c r="AI23" s="466">
        <v>1508</v>
      </c>
      <c r="AJ23" s="466">
        <v>1515</v>
      </c>
      <c r="AK23" s="466">
        <v>1505</v>
      </c>
      <c r="AL23" s="466">
        <v>1515</v>
      </c>
      <c r="AM23" s="466">
        <v>1536</v>
      </c>
      <c r="AN23" s="466">
        <v>1532</v>
      </c>
      <c r="AO23" s="466">
        <v>1518</v>
      </c>
      <c r="AP23" s="466">
        <v>1539</v>
      </c>
      <c r="AQ23" s="467">
        <v>1560</v>
      </c>
      <c r="AR23" s="465">
        <v>1553</v>
      </c>
      <c r="AS23" s="642">
        <f t="shared" si="12"/>
        <v>1522.1666666666667</v>
      </c>
      <c r="AT23" s="1021">
        <f t="shared" si="13"/>
        <v>0.21766745713025967</v>
      </c>
      <c r="AU23" s="1564">
        <v>1595</v>
      </c>
      <c r="AV23" s="708">
        <v>1604</v>
      </c>
      <c r="AW23" s="466">
        <v>1610</v>
      </c>
      <c r="AX23" s="466">
        <v>1645</v>
      </c>
      <c r="AY23" s="466">
        <v>1663</v>
      </c>
      <c r="AZ23" s="466">
        <v>1669</v>
      </c>
      <c r="BA23" s="466">
        <v>1683</v>
      </c>
      <c r="BB23" s="466">
        <v>1706</v>
      </c>
      <c r="BC23" s="466">
        <v>1698</v>
      </c>
      <c r="BD23" s="466">
        <v>1714</v>
      </c>
      <c r="BE23" s="467">
        <v>1718</v>
      </c>
      <c r="BF23" s="465">
        <v>1738</v>
      </c>
      <c r="BG23" s="642">
        <v>1670.25</v>
      </c>
      <c r="BH23" s="1023">
        <v>0.2</v>
      </c>
      <c r="BI23" s="1564">
        <v>1699</v>
      </c>
      <c r="BJ23" s="708">
        <v>1700</v>
      </c>
      <c r="BK23" s="466">
        <v>1715</v>
      </c>
      <c r="BL23" s="466">
        <v>1728</v>
      </c>
      <c r="BM23" s="466">
        <v>1733</v>
      </c>
      <c r="BN23" s="466">
        <v>1734</v>
      </c>
      <c r="BO23" s="466">
        <v>1724</v>
      </c>
      <c r="BP23" s="466">
        <v>1720</v>
      </c>
      <c r="BQ23" s="466">
        <v>1715</v>
      </c>
      <c r="BR23" s="466">
        <v>1706</v>
      </c>
      <c r="BS23" s="467">
        <v>1709</v>
      </c>
      <c r="BT23" s="465">
        <v>1728</v>
      </c>
      <c r="BU23" s="1960">
        <v>1717.5833333333333</v>
      </c>
      <c r="BV23" s="1023">
        <v>0.20200000000000001</v>
      </c>
    </row>
    <row r="24" spans="1:77">
      <c r="A24" s="407" t="s">
        <v>225</v>
      </c>
      <c r="B24" s="849" t="s">
        <v>135</v>
      </c>
      <c r="C24" s="193">
        <v>1288</v>
      </c>
      <c r="D24" s="143">
        <v>1279</v>
      </c>
      <c r="E24" s="144">
        <v>1282</v>
      </c>
      <c r="F24" s="190">
        <v>1270</v>
      </c>
      <c r="G24" s="190">
        <v>1260</v>
      </c>
      <c r="H24" s="190">
        <v>1252</v>
      </c>
      <c r="I24" s="190">
        <v>1237</v>
      </c>
      <c r="J24" s="190">
        <v>1213</v>
      </c>
      <c r="K24" s="190">
        <v>1025</v>
      </c>
      <c r="L24" s="190">
        <v>996</v>
      </c>
      <c r="M24" s="144">
        <v>987</v>
      </c>
      <c r="N24" s="193">
        <v>991</v>
      </c>
      <c r="O24" s="789">
        <f t="shared" si="7"/>
        <v>1173.3333333333333</v>
      </c>
      <c r="P24" s="662">
        <f t="shared" si="8"/>
        <v>0.18836372392941711</v>
      </c>
      <c r="Q24" s="641">
        <v>935</v>
      </c>
      <c r="R24" s="662">
        <f t="shared" si="9"/>
        <v>0.19298245614035087</v>
      </c>
      <c r="S24" s="435">
        <v>1061</v>
      </c>
      <c r="T24" s="143">
        <v>1106</v>
      </c>
      <c r="U24" s="144">
        <v>1140</v>
      </c>
      <c r="V24" s="190">
        <v>1151</v>
      </c>
      <c r="W24" s="190">
        <v>1168</v>
      </c>
      <c r="X24" s="190">
        <v>1151</v>
      </c>
      <c r="Y24" s="190">
        <v>1161</v>
      </c>
      <c r="Z24" s="190">
        <v>1160</v>
      </c>
      <c r="AA24" s="190">
        <v>1153</v>
      </c>
      <c r="AB24" s="190">
        <v>1176</v>
      </c>
      <c r="AC24" s="144">
        <v>1189</v>
      </c>
      <c r="AD24" s="193">
        <v>1199</v>
      </c>
      <c r="AE24" s="789">
        <f t="shared" si="10"/>
        <v>1151.25</v>
      </c>
      <c r="AF24" s="662">
        <f t="shared" si="11"/>
        <v>0.19462954875248303</v>
      </c>
      <c r="AG24" s="711">
        <v>1210</v>
      </c>
      <c r="AH24" s="708">
        <v>1233</v>
      </c>
      <c r="AI24" s="466">
        <v>1233</v>
      </c>
      <c r="AJ24" s="466">
        <v>1254</v>
      </c>
      <c r="AK24" s="466">
        <v>1255</v>
      </c>
      <c r="AL24" s="466">
        <v>1249</v>
      </c>
      <c r="AM24" s="466">
        <v>1252</v>
      </c>
      <c r="AN24" s="466">
        <v>1266</v>
      </c>
      <c r="AO24" s="466">
        <v>1264</v>
      </c>
      <c r="AP24" s="466">
        <v>1273</v>
      </c>
      <c r="AQ24" s="467">
        <v>1281</v>
      </c>
      <c r="AR24" s="465">
        <v>1299</v>
      </c>
      <c r="AS24" s="641">
        <f t="shared" si="12"/>
        <v>1255.75</v>
      </c>
      <c r="AT24" s="804">
        <f t="shared" si="13"/>
        <v>0.17957028969100422</v>
      </c>
      <c r="AU24" s="1564">
        <v>1502</v>
      </c>
      <c r="AV24" s="708">
        <v>1515</v>
      </c>
      <c r="AW24" s="466">
        <v>1503</v>
      </c>
      <c r="AX24" s="466">
        <v>1512</v>
      </c>
      <c r="AY24" s="466">
        <v>1518</v>
      </c>
      <c r="AZ24" s="466">
        <v>1526</v>
      </c>
      <c r="BA24" s="466">
        <v>1522</v>
      </c>
      <c r="BB24" s="466">
        <v>1509</v>
      </c>
      <c r="BC24" s="466">
        <v>1503</v>
      </c>
      <c r="BD24" s="466">
        <v>1508</v>
      </c>
      <c r="BE24" s="467">
        <v>1514</v>
      </c>
      <c r="BF24" s="465">
        <v>1525</v>
      </c>
      <c r="BG24" s="641">
        <v>1513.08</v>
      </c>
      <c r="BH24" s="1020">
        <v>0.18099999999999999</v>
      </c>
      <c r="BI24" s="1564">
        <v>1616</v>
      </c>
      <c r="BJ24" s="708">
        <v>1626</v>
      </c>
      <c r="BK24" s="466">
        <v>1639</v>
      </c>
      <c r="BL24" s="466">
        <v>1645</v>
      </c>
      <c r="BM24" s="466">
        <v>1633</v>
      </c>
      <c r="BN24" s="466">
        <v>1625</v>
      </c>
      <c r="BO24" s="466">
        <v>1611</v>
      </c>
      <c r="BP24" s="466">
        <v>1593</v>
      </c>
      <c r="BQ24" s="466">
        <v>1583</v>
      </c>
      <c r="BR24" s="466">
        <v>1572</v>
      </c>
      <c r="BS24" s="467">
        <v>1571</v>
      </c>
      <c r="BT24" s="465">
        <v>1574</v>
      </c>
      <c r="BU24" s="1960">
        <v>1607.3333333333333</v>
      </c>
      <c r="BV24" s="1020">
        <v>0.189</v>
      </c>
    </row>
    <row r="25" spans="1:77" ht="12.6" thickBot="1">
      <c r="A25" s="406" t="s">
        <v>226</v>
      </c>
      <c r="B25" s="847" t="s">
        <v>135</v>
      </c>
      <c r="C25" s="420">
        <v>174</v>
      </c>
      <c r="D25" s="436">
        <v>175</v>
      </c>
      <c r="E25" s="428">
        <v>183</v>
      </c>
      <c r="F25" s="427">
        <v>186</v>
      </c>
      <c r="G25" s="427">
        <v>187</v>
      </c>
      <c r="H25" s="427">
        <v>180</v>
      </c>
      <c r="I25" s="427">
        <v>185</v>
      </c>
      <c r="J25" s="427">
        <v>186</v>
      </c>
      <c r="K25" s="427">
        <v>123</v>
      </c>
      <c r="L25" s="427">
        <v>122</v>
      </c>
      <c r="M25" s="428">
        <v>125</v>
      </c>
      <c r="N25" s="429">
        <v>125</v>
      </c>
      <c r="O25" s="642">
        <f t="shared" si="7"/>
        <v>162.58333333333334</v>
      </c>
      <c r="P25" s="667">
        <f t="shared" si="8"/>
        <v>2.6100683621185571E-2</v>
      </c>
      <c r="Q25" s="643">
        <v>116</v>
      </c>
      <c r="R25" s="665">
        <f t="shared" si="9"/>
        <v>2.39422084623323E-2</v>
      </c>
      <c r="S25" s="721">
        <v>173</v>
      </c>
      <c r="T25" s="436">
        <v>181</v>
      </c>
      <c r="U25" s="428">
        <v>180</v>
      </c>
      <c r="V25" s="427">
        <v>181</v>
      </c>
      <c r="W25" s="427">
        <v>190</v>
      </c>
      <c r="X25" s="427">
        <v>189</v>
      </c>
      <c r="Y25" s="427">
        <v>183</v>
      </c>
      <c r="Z25" s="427">
        <v>180</v>
      </c>
      <c r="AA25" s="427">
        <v>178</v>
      </c>
      <c r="AB25" s="427">
        <v>179</v>
      </c>
      <c r="AC25" s="428">
        <v>176</v>
      </c>
      <c r="AD25" s="429">
        <v>170</v>
      </c>
      <c r="AE25" s="642">
        <f t="shared" si="10"/>
        <v>180</v>
      </c>
      <c r="AF25" s="667">
        <f t="shared" si="11"/>
        <v>3.0430678632310051E-2</v>
      </c>
      <c r="AG25" s="712">
        <v>159</v>
      </c>
      <c r="AH25" s="709">
        <v>160</v>
      </c>
      <c r="AI25" s="463">
        <v>173</v>
      </c>
      <c r="AJ25" s="463">
        <v>170</v>
      </c>
      <c r="AK25" s="463">
        <v>175</v>
      </c>
      <c r="AL25" s="463">
        <v>181</v>
      </c>
      <c r="AM25" s="463">
        <v>183</v>
      </c>
      <c r="AN25" s="463">
        <v>186</v>
      </c>
      <c r="AO25" s="463">
        <v>190</v>
      </c>
      <c r="AP25" s="463">
        <v>190</v>
      </c>
      <c r="AQ25" s="468">
        <v>197</v>
      </c>
      <c r="AR25" s="462">
        <v>200</v>
      </c>
      <c r="AS25" s="643">
        <f t="shared" si="12"/>
        <v>180.33333333333334</v>
      </c>
      <c r="AT25" s="1022">
        <f t="shared" si="13"/>
        <v>2.5787385154378735E-2</v>
      </c>
      <c r="AU25" s="1565">
        <v>270</v>
      </c>
      <c r="AV25" s="1566">
        <v>267</v>
      </c>
      <c r="AW25" s="649">
        <v>267</v>
      </c>
      <c r="AX25" s="649">
        <v>267</v>
      </c>
      <c r="AY25" s="649">
        <v>261</v>
      </c>
      <c r="AZ25" s="649">
        <v>257</v>
      </c>
      <c r="BA25" s="649">
        <v>253</v>
      </c>
      <c r="BB25" s="649">
        <v>247</v>
      </c>
      <c r="BC25" s="649">
        <v>242</v>
      </c>
      <c r="BD25" s="649">
        <v>235</v>
      </c>
      <c r="BE25" s="702">
        <v>234</v>
      </c>
      <c r="BF25" s="651">
        <v>233</v>
      </c>
      <c r="BG25" s="1024">
        <v>252.75</v>
      </c>
      <c r="BH25" s="670">
        <v>0.03</v>
      </c>
      <c r="BI25" s="1565">
        <v>325</v>
      </c>
      <c r="BJ25" s="1566">
        <v>321</v>
      </c>
      <c r="BK25" s="649">
        <v>313</v>
      </c>
      <c r="BL25" s="649">
        <v>310</v>
      </c>
      <c r="BM25" s="649">
        <v>301</v>
      </c>
      <c r="BN25" s="649">
        <v>299</v>
      </c>
      <c r="BO25" s="649">
        <v>289</v>
      </c>
      <c r="BP25" s="649">
        <v>279</v>
      </c>
      <c r="BQ25" s="649">
        <v>271</v>
      </c>
      <c r="BR25" s="649">
        <v>265</v>
      </c>
      <c r="BS25" s="702">
        <v>261</v>
      </c>
      <c r="BT25" s="651">
        <v>251</v>
      </c>
      <c r="BU25" s="1961">
        <v>290.41666666666669</v>
      </c>
      <c r="BV25" s="670">
        <v>3.5999999999999997E-2</v>
      </c>
    </row>
    <row r="26" spans="1:77" s="322" customFormat="1" ht="13.15">
      <c r="A26" s="321"/>
      <c r="B26" s="636"/>
      <c r="C26" s="737"/>
      <c r="O26" s="737"/>
      <c r="S26" s="737"/>
      <c r="AE26" s="737"/>
    </row>
    <row r="27" spans="1:77" s="322" customFormat="1" ht="13.15">
      <c r="A27" s="321"/>
      <c r="B27" s="636"/>
    </row>
    <row r="28" spans="1:77" s="322" customFormat="1" ht="13.9" thickBot="1">
      <c r="A28" s="321"/>
      <c r="B28" s="636"/>
    </row>
    <row r="29" spans="1:77" ht="14.85" customHeight="1" thickBot="1">
      <c r="B29" s="787" t="s">
        <v>6</v>
      </c>
      <c r="C29" s="2309" t="s">
        <v>7</v>
      </c>
      <c r="D29" s="2310"/>
      <c r="E29" s="2310"/>
      <c r="F29" s="2310"/>
      <c r="G29" s="2310"/>
      <c r="H29" s="2310"/>
      <c r="I29" s="2310"/>
      <c r="J29" s="2310"/>
      <c r="K29" s="2310"/>
      <c r="L29" s="2310"/>
      <c r="M29" s="2310"/>
      <c r="N29" s="2310"/>
      <c r="O29" s="2310"/>
      <c r="P29" s="2311"/>
      <c r="Q29" s="2317" t="s">
        <v>8</v>
      </c>
      <c r="R29" s="2318"/>
      <c r="S29" s="2309" t="s">
        <v>9</v>
      </c>
      <c r="T29" s="2310"/>
      <c r="U29" s="2310"/>
      <c r="V29" s="2310"/>
      <c r="W29" s="2310"/>
      <c r="X29" s="2310"/>
      <c r="Y29" s="2310"/>
      <c r="Z29" s="2310"/>
      <c r="AA29" s="2310"/>
      <c r="AB29" s="2310"/>
      <c r="AC29" s="2310"/>
      <c r="AD29" s="2310"/>
      <c r="AE29" s="2310"/>
      <c r="AF29" s="2311"/>
      <c r="AG29" s="2295" t="s">
        <v>10</v>
      </c>
      <c r="AH29" s="2296"/>
      <c r="AI29" s="2296"/>
      <c r="AJ29" s="2296"/>
      <c r="AK29" s="2296"/>
      <c r="AL29" s="2296"/>
      <c r="AM29" s="2296"/>
      <c r="AN29" s="2296"/>
      <c r="AO29" s="2296"/>
      <c r="AP29" s="2296"/>
      <c r="AQ29" s="2296"/>
      <c r="AR29" s="2296"/>
      <c r="AS29" s="2296"/>
      <c r="AT29" s="2297"/>
      <c r="AU29" s="2295" t="s">
        <v>11</v>
      </c>
      <c r="AV29" s="2296"/>
      <c r="AW29" s="2296"/>
      <c r="AX29" s="2296"/>
      <c r="AY29" s="2296"/>
      <c r="AZ29" s="2296"/>
      <c r="BA29" s="2296"/>
      <c r="BB29" s="2296"/>
      <c r="BC29" s="2296"/>
      <c r="BD29" s="2296"/>
      <c r="BE29" s="2296"/>
      <c r="BF29" s="2296"/>
      <c r="BG29" s="2296"/>
      <c r="BH29" s="2297"/>
      <c r="BI29" s="2295" t="s">
        <v>12</v>
      </c>
      <c r="BJ29" s="2296"/>
      <c r="BK29" s="2296"/>
      <c r="BL29" s="2296"/>
      <c r="BM29" s="2296"/>
      <c r="BN29" s="2296"/>
      <c r="BO29" s="2296"/>
      <c r="BP29" s="2296"/>
      <c r="BQ29" s="2296"/>
      <c r="BR29" s="2296"/>
      <c r="BS29" s="2296"/>
      <c r="BT29" s="2296"/>
      <c r="BU29" s="2296"/>
      <c r="BV29" s="2297"/>
    </row>
    <row r="30" spans="1:77" ht="13.5" customHeight="1" thickBot="1">
      <c r="A30" s="404" t="s">
        <v>227</v>
      </c>
      <c r="B30" s="788"/>
      <c r="C30" s="726">
        <v>43951</v>
      </c>
      <c r="D30" s="727">
        <v>43982</v>
      </c>
      <c r="E30" s="726">
        <v>44012</v>
      </c>
      <c r="F30" s="727">
        <v>44043</v>
      </c>
      <c r="G30" s="728">
        <v>44074</v>
      </c>
      <c r="H30" s="727">
        <v>44104</v>
      </c>
      <c r="I30" s="726">
        <v>44135</v>
      </c>
      <c r="J30" s="727">
        <v>44165</v>
      </c>
      <c r="K30" s="726">
        <v>44196</v>
      </c>
      <c r="L30" s="727">
        <v>44227</v>
      </c>
      <c r="M30" s="728">
        <v>44255</v>
      </c>
      <c r="N30" s="780">
        <v>44286</v>
      </c>
      <c r="O30" s="729" t="s">
        <v>219</v>
      </c>
      <c r="P30" s="719" t="s">
        <v>117</v>
      </c>
      <c r="Q30" s="725" t="s">
        <v>219</v>
      </c>
      <c r="R30" s="733" t="s">
        <v>117</v>
      </c>
      <c r="S30" s="726">
        <v>44681</v>
      </c>
      <c r="T30" s="727">
        <v>44712</v>
      </c>
      <c r="U30" s="726">
        <v>44742</v>
      </c>
      <c r="V30" s="727">
        <v>44773</v>
      </c>
      <c r="W30" s="728">
        <v>44804</v>
      </c>
      <c r="X30" s="727">
        <v>44834</v>
      </c>
      <c r="Y30" s="726">
        <v>44865</v>
      </c>
      <c r="Z30" s="727">
        <v>44895</v>
      </c>
      <c r="AA30" s="726">
        <v>44926</v>
      </c>
      <c r="AB30" s="727">
        <v>44957</v>
      </c>
      <c r="AC30" s="728">
        <v>44985</v>
      </c>
      <c r="AD30" s="780">
        <v>45016</v>
      </c>
      <c r="AE30" s="729" t="s">
        <v>219</v>
      </c>
      <c r="AF30" s="719" t="s">
        <v>117</v>
      </c>
      <c r="AG30" s="734">
        <v>45030</v>
      </c>
      <c r="AH30" s="731">
        <v>45062</v>
      </c>
      <c r="AI30" s="730">
        <v>45094</v>
      </c>
      <c r="AJ30" s="731">
        <v>45126</v>
      </c>
      <c r="AK30" s="730">
        <v>45158</v>
      </c>
      <c r="AL30" s="731">
        <v>45190</v>
      </c>
      <c r="AM30" s="730">
        <v>45222</v>
      </c>
      <c r="AN30" s="731">
        <v>45254</v>
      </c>
      <c r="AO30" s="730">
        <v>45286</v>
      </c>
      <c r="AP30" s="731">
        <v>45318</v>
      </c>
      <c r="AQ30" s="730">
        <v>45350</v>
      </c>
      <c r="AR30" s="801">
        <v>45382</v>
      </c>
      <c r="AS30" s="732" t="s">
        <v>219</v>
      </c>
      <c r="AT30" s="733" t="s">
        <v>117</v>
      </c>
      <c r="AU30" s="730">
        <v>45396</v>
      </c>
      <c r="AV30" s="731">
        <v>45428</v>
      </c>
      <c r="AW30" s="730">
        <v>45460</v>
      </c>
      <c r="AX30" s="730">
        <v>45492</v>
      </c>
      <c r="AY30" s="731">
        <v>45524</v>
      </c>
      <c r="AZ30" s="730">
        <v>45556</v>
      </c>
      <c r="BA30" s="730">
        <v>45588</v>
      </c>
      <c r="BB30" s="731">
        <v>45620</v>
      </c>
      <c r="BC30" s="730">
        <v>45652</v>
      </c>
      <c r="BD30" s="730">
        <v>45684</v>
      </c>
      <c r="BE30" s="731">
        <v>45716</v>
      </c>
      <c r="BF30" s="730">
        <v>45717</v>
      </c>
      <c r="BG30" s="732" t="s">
        <v>219</v>
      </c>
      <c r="BH30" s="733" t="s">
        <v>117</v>
      </c>
      <c r="BI30" s="730">
        <v>45761</v>
      </c>
      <c r="BJ30" s="731">
        <v>45793</v>
      </c>
      <c r="BK30" s="730">
        <v>45825</v>
      </c>
      <c r="BL30" s="730">
        <v>45857</v>
      </c>
      <c r="BM30" s="731">
        <v>45889</v>
      </c>
      <c r="BN30" s="730">
        <v>45921</v>
      </c>
      <c r="BO30" s="730">
        <v>45953</v>
      </c>
      <c r="BP30" s="731">
        <v>45985</v>
      </c>
      <c r="BQ30" s="730">
        <v>46017</v>
      </c>
      <c r="BR30" s="730">
        <v>46049</v>
      </c>
      <c r="BS30" s="731">
        <v>46081</v>
      </c>
      <c r="BT30" s="730">
        <v>46082</v>
      </c>
      <c r="BU30" s="732" t="s">
        <v>219</v>
      </c>
      <c r="BV30" s="733" t="s">
        <v>117</v>
      </c>
    </row>
    <row r="31" spans="1:77">
      <c r="A31" s="405" t="s">
        <v>66</v>
      </c>
      <c r="B31" s="848" t="s">
        <v>135</v>
      </c>
      <c r="C31" s="196">
        <v>4</v>
      </c>
      <c r="D31" s="188">
        <v>2</v>
      </c>
      <c r="E31" s="196">
        <v>2</v>
      </c>
      <c r="F31" s="196">
        <v>1</v>
      </c>
      <c r="G31" s="196">
        <v>2</v>
      </c>
      <c r="H31" s="196">
        <v>4</v>
      </c>
      <c r="I31" s="196">
        <v>1</v>
      </c>
      <c r="J31" s="196">
        <v>8</v>
      </c>
      <c r="K31" s="196">
        <v>4</v>
      </c>
      <c r="L31" s="196">
        <v>6</v>
      </c>
      <c r="M31" s="196">
        <v>8</v>
      </c>
      <c r="N31" s="194">
        <v>9</v>
      </c>
      <c r="O31" s="645">
        <f>AVERAGE(C31:N31)</f>
        <v>4.25</v>
      </c>
      <c r="P31" s="666">
        <f>O31/(O31+O32)</f>
        <v>0.67105263157894735</v>
      </c>
      <c r="Q31" s="645" t="s">
        <v>228</v>
      </c>
      <c r="R31" s="666" t="s">
        <v>30</v>
      </c>
      <c r="S31" s="196">
        <v>233</v>
      </c>
      <c r="T31" s="188">
        <v>291</v>
      </c>
      <c r="U31" s="196">
        <v>248</v>
      </c>
      <c r="V31" s="196">
        <v>225</v>
      </c>
      <c r="W31" s="196">
        <v>194</v>
      </c>
      <c r="X31" s="196">
        <v>98</v>
      </c>
      <c r="Y31" s="196">
        <v>153</v>
      </c>
      <c r="Z31" s="196">
        <v>135</v>
      </c>
      <c r="AA31" s="196">
        <v>71</v>
      </c>
      <c r="AB31" s="196">
        <v>137</v>
      </c>
      <c r="AC31" s="196">
        <v>108</v>
      </c>
      <c r="AD31" s="194">
        <v>157</v>
      </c>
      <c r="AE31" s="645">
        <f>AVERAGE(S31:AD31)</f>
        <v>170.83333333333334</v>
      </c>
      <c r="AF31" s="666">
        <f>AE31/(AE31+AE32)</f>
        <v>0.67970822281167109</v>
      </c>
      <c r="AG31" s="657">
        <v>139</v>
      </c>
      <c r="AH31" s="459">
        <v>138</v>
      </c>
      <c r="AI31" s="460">
        <v>93</v>
      </c>
      <c r="AJ31" s="459">
        <v>136</v>
      </c>
      <c r="AK31" s="461">
        <v>84</v>
      </c>
      <c r="AL31" s="460">
        <v>75</v>
      </c>
      <c r="AM31" s="459">
        <v>127</v>
      </c>
      <c r="AN31" s="458">
        <v>107</v>
      </c>
      <c r="AO31" s="460">
        <v>27</v>
      </c>
      <c r="AP31" s="459">
        <v>104</v>
      </c>
      <c r="AQ31" s="459">
        <v>126</v>
      </c>
      <c r="AR31" s="457">
        <v>141</v>
      </c>
      <c r="AS31" s="645">
        <f>AVERAGE(AG31:AR31)</f>
        <v>108.08333333333333</v>
      </c>
      <c r="AT31" s="666">
        <f>AS31/(AS31+AS32)</f>
        <v>0.61673799334284352</v>
      </c>
      <c r="AU31" s="657">
        <v>159</v>
      </c>
      <c r="AV31" s="459">
        <v>119</v>
      </c>
      <c r="AW31" s="460">
        <v>131</v>
      </c>
      <c r="AX31" s="459">
        <v>164</v>
      </c>
      <c r="AY31" s="461">
        <v>137</v>
      </c>
      <c r="AZ31" s="459">
        <v>145</v>
      </c>
      <c r="BA31" s="459">
        <v>129</v>
      </c>
      <c r="BB31" s="458">
        <v>126</v>
      </c>
      <c r="BC31" s="459">
        <v>47</v>
      </c>
      <c r="BD31" s="459">
        <v>79</v>
      </c>
      <c r="BE31" s="459">
        <v>72</v>
      </c>
      <c r="BF31" s="457">
        <v>138</v>
      </c>
      <c r="BG31" s="645">
        <v>120.5</v>
      </c>
      <c r="BH31" s="666">
        <v>0.57899999999999996</v>
      </c>
      <c r="BI31" s="657">
        <v>127</v>
      </c>
      <c r="BJ31" s="459">
        <v>116</v>
      </c>
      <c r="BK31" s="460">
        <v>123</v>
      </c>
      <c r="BL31" s="459">
        <v>95</v>
      </c>
      <c r="BM31" s="461">
        <v>50</v>
      </c>
      <c r="BN31" s="459">
        <v>35</v>
      </c>
      <c r="BO31" s="459">
        <v>37</v>
      </c>
      <c r="BP31" s="458">
        <v>26</v>
      </c>
      <c r="BQ31" s="459">
        <v>20</v>
      </c>
      <c r="BR31" s="459">
        <v>34</v>
      </c>
      <c r="BS31" s="459">
        <v>43</v>
      </c>
      <c r="BT31" s="457">
        <v>125</v>
      </c>
      <c r="BU31" s="1960">
        <v>69.25</v>
      </c>
      <c r="BV31" s="666">
        <v>0.61099999999999999</v>
      </c>
      <c r="BY31" s="325"/>
    </row>
    <row r="32" spans="1:77" ht="12.6" thickBot="1">
      <c r="A32" s="406" t="s">
        <v>67</v>
      </c>
      <c r="B32" s="847" t="s">
        <v>135</v>
      </c>
      <c r="C32" s="436">
        <v>4</v>
      </c>
      <c r="D32" s="428">
        <v>0</v>
      </c>
      <c r="E32" s="436">
        <v>0</v>
      </c>
      <c r="F32" s="436">
        <v>2</v>
      </c>
      <c r="G32" s="436">
        <v>0</v>
      </c>
      <c r="H32" s="436">
        <v>1</v>
      </c>
      <c r="I32" s="436">
        <v>1</v>
      </c>
      <c r="J32" s="436">
        <v>2</v>
      </c>
      <c r="K32" s="436">
        <v>1</v>
      </c>
      <c r="L32" s="436">
        <v>6</v>
      </c>
      <c r="M32" s="436">
        <v>3</v>
      </c>
      <c r="N32" s="429">
        <v>5</v>
      </c>
      <c r="O32" s="791">
        <f>AVERAGE(C32:N32)</f>
        <v>2.0833333333333335</v>
      </c>
      <c r="P32" s="668">
        <f>O32/(O31+O32)</f>
        <v>0.3289473684210526</v>
      </c>
      <c r="Q32" s="658" t="s">
        <v>228</v>
      </c>
      <c r="R32" s="667" t="s">
        <v>30</v>
      </c>
      <c r="S32" s="436">
        <v>115</v>
      </c>
      <c r="T32" s="428">
        <v>132</v>
      </c>
      <c r="U32" s="436">
        <v>118</v>
      </c>
      <c r="V32" s="436">
        <v>104</v>
      </c>
      <c r="W32" s="436">
        <v>58</v>
      </c>
      <c r="X32" s="436">
        <v>54</v>
      </c>
      <c r="Y32" s="436">
        <v>72</v>
      </c>
      <c r="Z32" s="436">
        <v>65</v>
      </c>
      <c r="AA32" s="436">
        <v>28</v>
      </c>
      <c r="AB32" s="436">
        <v>89</v>
      </c>
      <c r="AC32" s="436">
        <v>67</v>
      </c>
      <c r="AD32" s="429">
        <v>64</v>
      </c>
      <c r="AE32" s="791">
        <f>AVERAGE(S32:AD32)</f>
        <v>80.5</v>
      </c>
      <c r="AF32" s="668">
        <f>AE32/(AE31+AE32)</f>
        <v>0.32029177718832891</v>
      </c>
      <c r="AG32" s="652">
        <v>86</v>
      </c>
      <c r="AH32" s="649">
        <v>110</v>
      </c>
      <c r="AI32" s="650">
        <v>70</v>
      </c>
      <c r="AJ32" s="649">
        <v>101</v>
      </c>
      <c r="AK32" s="650">
        <v>49</v>
      </c>
      <c r="AL32" s="652">
        <v>38</v>
      </c>
      <c r="AM32" s="649">
        <v>76</v>
      </c>
      <c r="AN32" s="651">
        <v>66</v>
      </c>
      <c r="AO32" s="650">
        <v>16</v>
      </c>
      <c r="AP32" s="649">
        <v>77</v>
      </c>
      <c r="AQ32" s="702">
        <v>47</v>
      </c>
      <c r="AR32" s="651">
        <v>70</v>
      </c>
      <c r="AS32" s="658">
        <f>AVERAGE(AG32:AR32)</f>
        <v>67.166666666666671</v>
      </c>
      <c r="AT32" s="667">
        <f>AS32/(AS31+AS32)</f>
        <v>0.38326200665715648</v>
      </c>
      <c r="AU32" s="652">
        <v>111</v>
      </c>
      <c r="AV32" s="649">
        <v>123</v>
      </c>
      <c r="AW32" s="650">
        <v>84</v>
      </c>
      <c r="AX32" s="649">
        <v>110</v>
      </c>
      <c r="AY32" s="650">
        <v>81</v>
      </c>
      <c r="AZ32" s="652">
        <v>114</v>
      </c>
      <c r="BA32" s="650">
        <v>78</v>
      </c>
      <c r="BB32" s="651">
        <v>91</v>
      </c>
      <c r="BC32" s="650">
        <v>34</v>
      </c>
      <c r="BD32" s="649">
        <v>80</v>
      </c>
      <c r="BE32" s="702">
        <v>45</v>
      </c>
      <c r="BF32" s="651">
        <v>103</v>
      </c>
      <c r="BG32" s="658">
        <v>87.83</v>
      </c>
      <c r="BH32" s="667">
        <v>0.42099999999999999</v>
      </c>
      <c r="BI32" s="652">
        <v>85</v>
      </c>
      <c r="BJ32" s="649">
        <v>55</v>
      </c>
      <c r="BK32" s="650">
        <v>52</v>
      </c>
      <c r="BL32" s="649">
        <v>70</v>
      </c>
      <c r="BM32" s="650">
        <v>45</v>
      </c>
      <c r="BN32" s="652">
        <v>32</v>
      </c>
      <c r="BO32" s="650">
        <v>18</v>
      </c>
      <c r="BP32" s="651">
        <v>20</v>
      </c>
      <c r="BQ32" s="650">
        <v>12</v>
      </c>
      <c r="BR32" s="649">
        <v>26</v>
      </c>
      <c r="BS32" s="702">
        <v>35</v>
      </c>
      <c r="BT32" s="651">
        <v>76</v>
      </c>
      <c r="BU32" s="1961">
        <v>43.833333333333336</v>
      </c>
      <c r="BV32" s="667">
        <v>0.38900000000000001</v>
      </c>
    </row>
    <row r="33" spans="1:76" ht="12.6" thickBot="1">
      <c r="A33" s="332"/>
      <c r="B33" s="740"/>
      <c r="C33" s="323"/>
      <c r="D33" s="323"/>
      <c r="E33" s="323"/>
      <c r="F33" s="323"/>
      <c r="G33" s="323"/>
      <c r="H33" s="323"/>
      <c r="I33" s="323"/>
      <c r="J33" s="323"/>
      <c r="K33" s="323"/>
      <c r="L33" s="323"/>
      <c r="M33" s="323"/>
      <c r="N33" s="323"/>
      <c r="O33" s="655"/>
      <c r="P33" s="675"/>
      <c r="Q33" s="323"/>
      <c r="R33" s="656"/>
      <c r="S33" s="323"/>
      <c r="T33" s="323"/>
      <c r="U33" s="323"/>
      <c r="V33" s="323"/>
      <c r="W33" s="323"/>
      <c r="X33" s="323"/>
      <c r="Y33" s="323"/>
      <c r="Z33" s="323"/>
      <c r="AA33" s="323"/>
      <c r="AB33" s="323"/>
      <c r="AC33" s="323"/>
      <c r="AD33" s="323"/>
      <c r="AE33" s="655"/>
      <c r="AF33" s="675"/>
      <c r="AG33" s="323"/>
      <c r="AH33" s="323"/>
      <c r="AI33" s="323"/>
      <c r="AJ33" s="323"/>
      <c r="AK33" s="323"/>
      <c r="AL33" s="323"/>
      <c r="AM33" s="323"/>
      <c r="AN33" s="323"/>
      <c r="AO33" s="323"/>
      <c r="AP33" s="323"/>
      <c r="AQ33" s="323"/>
      <c r="AR33" s="323"/>
      <c r="AS33" s="323"/>
      <c r="AT33" s="656"/>
      <c r="AU33" s="323"/>
      <c r="AV33" s="323"/>
      <c r="AW33" s="323"/>
      <c r="AX33" s="323"/>
      <c r="AY33" s="323"/>
      <c r="AZ33" s="323"/>
      <c r="BA33" s="323"/>
      <c r="BB33" s="323"/>
      <c r="BC33" s="323"/>
      <c r="BD33" s="323"/>
      <c r="BE33" s="323"/>
      <c r="BF33" s="323"/>
      <c r="BG33" s="323"/>
      <c r="BH33" s="323"/>
      <c r="BI33" s="323"/>
      <c r="BJ33" s="323"/>
      <c r="BK33" s="323"/>
      <c r="BL33" s="323"/>
      <c r="BM33" s="323"/>
      <c r="BN33" s="323"/>
      <c r="BO33" s="323"/>
      <c r="BP33" s="323"/>
      <c r="BQ33" s="323"/>
      <c r="BR33" s="323"/>
      <c r="BS33" s="323"/>
      <c r="BT33" s="323"/>
      <c r="BU33" s="323"/>
      <c r="BV33" s="323"/>
    </row>
    <row r="34" spans="1:76" ht="13.9" thickBot="1">
      <c r="A34" s="404" t="s">
        <v>227</v>
      </c>
      <c r="B34" s="739" t="s">
        <v>219</v>
      </c>
      <c r="C34" s="424">
        <v>43951</v>
      </c>
      <c r="D34" s="423">
        <v>43982</v>
      </c>
      <c r="E34" s="424">
        <v>44012</v>
      </c>
      <c r="F34" s="423">
        <v>44043</v>
      </c>
      <c r="G34" s="425">
        <v>44074</v>
      </c>
      <c r="H34" s="423">
        <v>44104</v>
      </c>
      <c r="I34" s="424">
        <v>44135</v>
      </c>
      <c r="J34" s="423">
        <v>44165</v>
      </c>
      <c r="K34" s="424">
        <v>44196</v>
      </c>
      <c r="L34" s="423">
        <v>44227</v>
      </c>
      <c r="M34" s="424">
        <v>44255</v>
      </c>
      <c r="N34" s="426">
        <v>44286</v>
      </c>
      <c r="O34" s="678" t="s">
        <v>219</v>
      </c>
      <c r="P34" s="686" t="s">
        <v>117</v>
      </c>
      <c r="Q34" s="644" t="s">
        <v>219</v>
      </c>
      <c r="R34" s="637" t="s">
        <v>117</v>
      </c>
      <c r="S34" s="424">
        <v>44681</v>
      </c>
      <c r="T34" s="423">
        <v>44712</v>
      </c>
      <c r="U34" s="424">
        <v>44742</v>
      </c>
      <c r="V34" s="423">
        <v>44773</v>
      </c>
      <c r="W34" s="425">
        <v>44804</v>
      </c>
      <c r="X34" s="423">
        <v>44834</v>
      </c>
      <c r="Y34" s="424">
        <v>44865</v>
      </c>
      <c r="Z34" s="423">
        <v>44895</v>
      </c>
      <c r="AA34" s="424">
        <v>44926</v>
      </c>
      <c r="AB34" s="423">
        <v>44957</v>
      </c>
      <c r="AC34" s="424">
        <v>44985</v>
      </c>
      <c r="AD34" s="426">
        <v>45016</v>
      </c>
      <c r="AE34" s="678" t="s">
        <v>219</v>
      </c>
      <c r="AF34" s="686" t="s">
        <v>117</v>
      </c>
      <c r="AG34" s="438">
        <v>45030</v>
      </c>
      <c r="AH34" s="432">
        <v>45062</v>
      </c>
      <c r="AI34" s="432">
        <v>45094</v>
      </c>
      <c r="AJ34" s="433">
        <v>45126</v>
      </c>
      <c r="AK34" s="432">
        <v>45158</v>
      </c>
      <c r="AL34" s="433">
        <v>45190</v>
      </c>
      <c r="AM34" s="432">
        <v>45222</v>
      </c>
      <c r="AN34" s="433">
        <v>45254</v>
      </c>
      <c r="AO34" s="432">
        <v>45286</v>
      </c>
      <c r="AP34" s="433">
        <v>45318</v>
      </c>
      <c r="AQ34" s="432">
        <v>45350</v>
      </c>
      <c r="AR34" s="433">
        <v>45382</v>
      </c>
      <c r="AS34" s="644" t="s">
        <v>219</v>
      </c>
      <c r="AT34" s="1017" t="s">
        <v>117</v>
      </c>
      <c r="AU34" s="1016">
        <v>45396</v>
      </c>
      <c r="AV34" s="403">
        <v>45428</v>
      </c>
      <c r="AW34" s="402">
        <v>45460</v>
      </c>
      <c r="AX34" s="402">
        <v>45492</v>
      </c>
      <c r="AY34" s="403">
        <v>45524</v>
      </c>
      <c r="AZ34" s="402">
        <v>45556</v>
      </c>
      <c r="BA34" s="402">
        <v>45588</v>
      </c>
      <c r="BB34" s="403">
        <v>45620</v>
      </c>
      <c r="BC34" s="402">
        <v>45652</v>
      </c>
      <c r="BD34" s="402">
        <v>45684</v>
      </c>
      <c r="BE34" s="403">
        <v>45716</v>
      </c>
      <c r="BF34" s="730">
        <v>45717</v>
      </c>
      <c r="BG34" s="1019" t="s">
        <v>219</v>
      </c>
      <c r="BH34" s="1011" t="s">
        <v>117</v>
      </c>
      <c r="BI34" s="730">
        <v>45761</v>
      </c>
      <c r="BJ34" s="731">
        <v>45793</v>
      </c>
      <c r="BK34" s="730">
        <v>45825</v>
      </c>
      <c r="BL34" s="730">
        <v>45857</v>
      </c>
      <c r="BM34" s="731">
        <v>45889</v>
      </c>
      <c r="BN34" s="730">
        <v>45921</v>
      </c>
      <c r="BO34" s="730">
        <v>45953</v>
      </c>
      <c r="BP34" s="731">
        <v>45985</v>
      </c>
      <c r="BQ34" s="730">
        <v>46017</v>
      </c>
      <c r="BR34" s="730">
        <v>46049</v>
      </c>
      <c r="BS34" s="731">
        <v>46081</v>
      </c>
      <c r="BT34" s="730">
        <v>46082</v>
      </c>
      <c r="BU34" s="1019" t="s">
        <v>219</v>
      </c>
      <c r="BV34" s="1011" t="s">
        <v>117</v>
      </c>
      <c r="BW34" s="2011"/>
      <c r="BX34" s="2011"/>
    </row>
    <row r="35" spans="1:76">
      <c r="A35" s="405" t="s">
        <v>93</v>
      </c>
      <c r="B35" s="848" t="s">
        <v>135</v>
      </c>
      <c r="C35" s="196">
        <v>4</v>
      </c>
      <c r="D35" s="188">
        <v>0</v>
      </c>
      <c r="E35" s="196">
        <v>0</v>
      </c>
      <c r="F35" s="196">
        <v>0</v>
      </c>
      <c r="G35" s="196">
        <v>0</v>
      </c>
      <c r="H35" s="196">
        <v>0</v>
      </c>
      <c r="I35" s="196">
        <v>0</v>
      </c>
      <c r="J35" s="196">
        <v>1</v>
      </c>
      <c r="K35" s="196">
        <v>0</v>
      </c>
      <c r="L35" s="196">
        <v>11</v>
      </c>
      <c r="M35" s="196">
        <v>8</v>
      </c>
      <c r="N35" s="189">
        <v>9</v>
      </c>
      <c r="O35" s="679">
        <f>AVERAGE(C35:N35)</f>
        <v>2.75</v>
      </c>
      <c r="P35" s="662">
        <f>O35/SUM($O$35:$O$42)</f>
        <v>0.43421052631578949</v>
      </c>
      <c r="Q35" s="647" t="s">
        <v>228</v>
      </c>
      <c r="R35" s="662" t="s">
        <v>30</v>
      </c>
      <c r="S35" s="196">
        <v>49</v>
      </c>
      <c r="T35" s="188">
        <v>38</v>
      </c>
      <c r="U35" s="196">
        <v>39</v>
      </c>
      <c r="V35" s="196">
        <v>36</v>
      </c>
      <c r="W35" s="196">
        <v>18</v>
      </c>
      <c r="X35" s="196">
        <v>10</v>
      </c>
      <c r="Y35" s="196">
        <v>14</v>
      </c>
      <c r="Z35" s="196">
        <v>16</v>
      </c>
      <c r="AA35" s="196">
        <v>12</v>
      </c>
      <c r="AB35" s="196">
        <v>35</v>
      </c>
      <c r="AC35" s="196">
        <v>35</v>
      </c>
      <c r="AD35" s="189">
        <v>42</v>
      </c>
      <c r="AE35" s="679">
        <f>AVERAGE(S35:AD35)</f>
        <v>28.666666666666668</v>
      </c>
      <c r="AF35" s="662">
        <f>AE35/SUM($AE$35:$AE$42)</f>
        <v>0.11405835543766578</v>
      </c>
      <c r="AG35" s="458">
        <v>57</v>
      </c>
      <c r="AH35" s="459">
        <v>31</v>
      </c>
      <c r="AI35" s="458">
        <v>11</v>
      </c>
      <c r="AJ35" s="458">
        <v>28</v>
      </c>
      <c r="AK35" s="458">
        <v>11</v>
      </c>
      <c r="AL35" s="458">
        <v>4</v>
      </c>
      <c r="AM35" s="458">
        <v>18</v>
      </c>
      <c r="AN35" s="458">
        <v>16</v>
      </c>
      <c r="AO35" s="458">
        <v>9</v>
      </c>
      <c r="AP35" s="458">
        <v>13</v>
      </c>
      <c r="AQ35" s="459">
        <v>36</v>
      </c>
      <c r="AR35" s="457">
        <v>36</v>
      </c>
      <c r="AS35" s="647">
        <f>AVERAGE(AG35:AR35)</f>
        <v>22.5</v>
      </c>
      <c r="AT35" s="804">
        <f t="shared" ref="AT35:AT42" si="14">AS35/SUM($AS$35:$AS$42)</f>
        <v>0.13228809407153355</v>
      </c>
      <c r="AU35" s="1568">
        <v>28</v>
      </c>
      <c r="AV35" s="459">
        <v>23</v>
      </c>
      <c r="AW35" s="458">
        <v>12</v>
      </c>
      <c r="AX35" s="458">
        <v>25</v>
      </c>
      <c r="AY35" s="458">
        <v>8</v>
      </c>
      <c r="AZ35" s="458">
        <v>3</v>
      </c>
      <c r="BA35" s="458">
        <v>7</v>
      </c>
      <c r="BB35" s="458">
        <v>3</v>
      </c>
      <c r="BC35" s="458">
        <v>4</v>
      </c>
      <c r="BD35" s="458">
        <v>20</v>
      </c>
      <c r="BE35" s="459">
        <v>37</v>
      </c>
      <c r="BF35" s="457">
        <v>12</v>
      </c>
      <c r="BG35" s="647">
        <v>15.2</v>
      </c>
      <c r="BH35" s="1020">
        <v>7.1999999999999995E-2</v>
      </c>
      <c r="BI35" s="1568">
        <v>29</v>
      </c>
      <c r="BJ35" s="459">
        <v>3</v>
      </c>
      <c r="BK35" s="458">
        <v>11</v>
      </c>
      <c r="BL35" s="458">
        <v>11</v>
      </c>
      <c r="BM35" s="458">
        <v>1</v>
      </c>
      <c r="BN35" s="458">
        <v>5</v>
      </c>
      <c r="BO35" s="458">
        <v>2</v>
      </c>
      <c r="BP35" s="458">
        <v>3</v>
      </c>
      <c r="BQ35" s="458">
        <v>2</v>
      </c>
      <c r="BR35" s="458">
        <v>7</v>
      </c>
      <c r="BS35" s="459">
        <v>22</v>
      </c>
      <c r="BT35" s="457">
        <v>31</v>
      </c>
      <c r="BU35" s="1960">
        <v>10.583333333333334</v>
      </c>
      <c r="BV35" s="1020">
        <v>8.6999999999999994E-2</v>
      </c>
      <c r="BW35" s="325"/>
      <c r="BX35" s="325"/>
    </row>
    <row r="36" spans="1:76">
      <c r="A36" s="407" t="s">
        <v>98</v>
      </c>
      <c r="B36" s="849" t="s">
        <v>135</v>
      </c>
      <c r="C36" s="143">
        <v>0</v>
      </c>
      <c r="D36" s="144">
        <v>0</v>
      </c>
      <c r="E36" s="143">
        <v>1</v>
      </c>
      <c r="F36" s="143">
        <v>0</v>
      </c>
      <c r="G36" s="143">
        <v>0</v>
      </c>
      <c r="H36" s="143">
        <v>1</v>
      </c>
      <c r="I36" s="143">
        <v>0</v>
      </c>
      <c r="J36" s="143">
        <v>9</v>
      </c>
      <c r="K36" s="143">
        <v>0</v>
      </c>
      <c r="L36" s="143">
        <v>0</v>
      </c>
      <c r="M36" s="143">
        <v>0</v>
      </c>
      <c r="N36" s="195">
        <v>0</v>
      </c>
      <c r="O36" s="679">
        <f t="shared" ref="O36:O42" si="15">AVERAGE(C36:N36)</f>
        <v>0.91666666666666663</v>
      </c>
      <c r="P36" s="662">
        <f>O36/SUM($O$35:$O$42)</f>
        <v>0.14473684210526316</v>
      </c>
      <c r="Q36" s="647" t="s">
        <v>228</v>
      </c>
      <c r="R36" s="662" t="s">
        <v>30</v>
      </c>
      <c r="S36" s="143">
        <v>114</v>
      </c>
      <c r="T36" s="144">
        <v>110</v>
      </c>
      <c r="U36" s="143">
        <v>91</v>
      </c>
      <c r="V36" s="143">
        <v>62</v>
      </c>
      <c r="W36" s="143">
        <v>31</v>
      </c>
      <c r="X36" s="143">
        <v>48</v>
      </c>
      <c r="Y36" s="143">
        <v>46</v>
      </c>
      <c r="Z36" s="143">
        <v>53</v>
      </c>
      <c r="AA36" s="143">
        <v>5</v>
      </c>
      <c r="AB36" s="143">
        <v>48</v>
      </c>
      <c r="AC36" s="143">
        <v>20</v>
      </c>
      <c r="AD36" s="195">
        <v>60</v>
      </c>
      <c r="AE36" s="679">
        <f t="shared" ref="AE36:AE42" si="16">AVERAGE(S36:AD36)</f>
        <v>57.333333333333336</v>
      </c>
      <c r="AF36" s="662">
        <f>AE36/SUM($AE$35:$AE$42)</f>
        <v>0.22811671087533156</v>
      </c>
      <c r="AG36" s="466">
        <v>55</v>
      </c>
      <c r="AH36" s="467">
        <v>74</v>
      </c>
      <c r="AI36" s="466">
        <v>34</v>
      </c>
      <c r="AJ36" s="466">
        <v>30</v>
      </c>
      <c r="AK36" s="466">
        <v>18</v>
      </c>
      <c r="AL36" s="466">
        <v>25</v>
      </c>
      <c r="AM36" s="466">
        <v>65</v>
      </c>
      <c r="AN36" s="466">
        <v>36</v>
      </c>
      <c r="AO36" s="466">
        <v>12</v>
      </c>
      <c r="AP36" s="466">
        <v>65</v>
      </c>
      <c r="AQ36" s="467">
        <v>48</v>
      </c>
      <c r="AR36" s="465">
        <v>72</v>
      </c>
      <c r="AS36" s="647">
        <f t="shared" ref="AS36:AS42" si="17">AVERAGE(AG36:AR36)</f>
        <v>44.5</v>
      </c>
      <c r="AT36" s="804">
        <f t="shared" si="14"/>
        <v>0.26163645271925523</v>
      </c>
      <c r="AU36" s="1569">
        <v>57</v>
      </c>
      <c r="AV36" s="467">
        <v>91</v>
      </c>
      <c r="AW36" s="466">
        <v>47</v>
      </c>
      <c r="AX36" s="466">
        <v>86</v>
      </c>
      <c r="AY36" s="466">
        <v>60</v>
      </c>
      <c r="AZ36" s="466">
        <v>67</v>
      </c>
      <c r="BA36" s="466">
        <v>32</v>
      </c>
      <c r="BB36" s="466">
        <v>58</v>
      </c>
      <c r="BC36" s="466">
        <v>26</v>
      </c>
      <c r="BD36" s="466">
        <v>15</v>
      </c>
      <c r="BE36" s="467">
        <v>6</v>
      </c>
      <c r="BF36" s="465">
        <v>17</v>
      </c>
      <c r="BG36" s="647">
        <v>47</v>
      </c>
      <c r="BH36" s="1020">
        <v>0.22500000000000001</v>
      </c>
      <c r="BI36" s="1569">
        <v>14</v>
      </c>
      <c r="BJ36" s="467">
        <v>9</v>
      </c>
      <c r="BK36" s="466">
        <v>20</v>
      </c>
      <c r="BL36" s="466">
        <v>21</v>
      </c>
      <c r="BM36" s="466">
        <v>12</v>
      </c>
      <c r="BN36" s="466">
        <v>10</v>
      </c>
      <c r="BO36" s="466">
        <v>12</v>
      </c>
      <c r="BP36" s="466">
        <v>9</v>
      </c>
      <c r="BQ36" s="466">
        <v>6</v>
      </c>
      <c r="BR36" s="466">
        <v>13</v>
      </c>
      <c r="BS36" s="467">
        <v>32</v>
      </c>
      <c r="BT36" s="465">
        <v>76</v>
      </c>
      <c r="BU36" s="1960">
        <v>19.5</v>
      </c>
      <c r="BV36" s="1020">
        <v>0.157</v>
      </c>
      <c r="BW36" s="325"/>
      <c r="BX36" s="325"/>
    </row>
    <row r="37" spans="1:76">
      <c r="A37" s="407" t="s">
        <v>99</v>
      </c>
      <c r="B37" s="849" t="s">
        <v>135</v>
      </c>
      <c r="C37" s="143">
        <v>4</v>
      </c>
      <c r="D37" s="144">
        <v>2</v>
      </c>
      <c r="E37" s="143">
        <v>1</v>
      </c>
      <c r="F37" s="143">
        <v>2</v>
      </c>
      <c r="G37" s="143">
        <v>2</v>
      </c>
      <c r="H37" s="143">
        <v>4</v>
      </c>
      <c r="I37" s="143">
        <v>2</v>
      </c>
      <c r="J37" s="143">
        <v>0</v>
      </c>
      <c r="K37" s="143">
        <v>5</v>
      </c>
      <c r="L37" s="143">
        <v>1</v>
      </c>
      <c r="M37" s="143">
        <v>2</v>
      </c>
      <c r="N37" s="190">
        <v>5</v>
      </c>
      <c r="O37" s="679">
        <f t="shared" si="15"/>
        <v>2.5</v>
      </c>
      <c r="P37" s="662">
        <f>O37/SUM($O$35:$O$42)</f>
        <v>0.39473684210526316</v>
      </c>
      <c r="Q37" s="647" t="s">
        <v>228</v>
      </c>
      <c r="R37" s="662" t="s">
        <v>30</v>
      </c>
      <c r="S37" s="143">
        <v>185</v>
      </c>
      <c r="T37" s="144">
        <v>275</v>
      </c>
      <c r="U37" s="143">
        <v>236</v>
      </c>
      <c r="V37" s="143">
        <v>229</v>
      </c>
      <c r="W37" s="143">
        <v>203</v>
      </c>
      <c r="X37" s="143">
        <v>94</v>
      </c>
      <c r="Y37" s="143">
        <v>163</v>
      </c>
      <c r="Z37" s="143">
        <v>130</v>
      </c>
      <c r="AA37" s="143">
        <v>82</v>
      </c>
      <c r="AB37" s="143">
        <v>138</v>
      </c>
      <c r="AC37" s="143">
        <v>120</v>
      </c>
      <c r="AD37" s="190">
        <v>119</v>
      </c>
      <c r="AE37" s="679">
        <f t="shared" si="16"/>
        <v>164.5</v>
      </c>
      <c r="AF37" s="662">
        <f>AE37/SUM($AE$35:$AE$42)</f>
        <v>0.65450928381962858</v>
      </c>
      <c r="AG37" s="466">
        <v>113</v>
      </c>
      <c r="AH37" s="467">
        <v>134</v>
      </c>
      <c r="AI37" s="466">
        <v>111</v>
      </c>
      <c r="AJ37" s="466">
        <v>162</v>
      </c>
      <c r="AK37" s="466">
        <v>95</v>
      </c>
      <c r="AL37" s="466">
        <v>80</v>
      </c>
      <c r="AM37" s="466">
        <v>118</v>
      </c>
      <c r="AN37" s="466">
        <v>120</v>
      </c>
      <c r="AO37" s="466">
        <v>21</v>
      </c>
      <c r="AP37" s="466">
        <v>102</v>
      </c>
      <c r="AQ37" s="467">
        <v>84</v>
      </c>
      <c r="AR37" s="465">
        <v>95</v>
      </c>
      <c r="AS37" s="647">
        <f t="shared" si="17"/>
        <v>102.91666666666667</v>
      </c>
      <c r="AT37" s="804">
        <f t="shared" si="14"/>
        <v>0.60509554140127386</v>
      </c>
      <c r="AU37" s="1569">
        <v>118</v>
      </c>
      <c r="AV37" s="467">
        <v>72</v>
      </c>
      <c r="AW37" s="466">
        <v>103</v>
      </c>
      <c r="AX37" s="466">
        <v>102</v>
      </c>
      <c r="AY37" s="466">
        <v>89</v>
      </c>
      <c r="AZ37" s="466">
        <v>150</v>
      </c>
      <c r="BA37" s="466">
        <v>109</v>
      </c>
      <c r="BB37" s="466">
        <v>116</v>
      </c>
      <c r="BC37" s="466">
        <v>21</v>
      </c>
      <c r="BD37" s="466">
        <v>82</v>
      </c>
      <c r="BE37" s="467">
        <v>41</v>
      </c>
      <c r="BF37" s="465">
        <v>160</v>
      </c>
      <c r="BG37" s="647">
        <v>97</v>
      </c>
      <c r="BH37" s="1020" t="s">
        <v>229</v>
      </c>
      <c r="BI37" s="1569">
        <v>158</v>
      </c>
      <c r="BJ37" s="467">
        <v>142</v>
      </c>
      <c r="BK37" s="466">
        <v>135</v>
      </c>
      <c r="BL37" s="466">
        <v>97</v>
      </c>
      <c r="BM37" s="466">
        <v>71</v>
      </c>
      <c r="BN37" s="466">
        <v>46</v>
      </c>
      <c r="BO37" s="466">
        <v>36</v>
      </c>
      <c r="BP37" s="466">
        <v>32</v>
      </c>
      <c r="BQ37" s="466">
        <v>19</v>
      </c>
      <c r="BR37" s="466">
        <v>34</v>
      </c>
      <c r="BS37" s="467">
        <v>21</v>
      </c>
      <c r="BT37" s="465">
        <v>91</v>
      </c>
      <c r="BU37" s="1960">
        <v>73.5</v>
      </c>
      <c r="BV37" s="1020">
        <v>0.58299999999999996</v>
      </c>
      <c r="BW37" s="325"/>
      <c r="BX37" s="325"/>
    </row>
    <row r="38" spans="1:76">
      <c r="A38" s="407" t="s">
        <v>24</v>
      </c>
      <c r="B38" s="849"/>
      <c r="C38" s="143"/>
      <c r="D38" s="144"/>
      <c r="E38" s="143"/>
      <c r="F38" s="143"/>
      <c r="G38" s="143"/>
      <c r="H38" s="143"/>
      <c r="I38" s="143"/>
      <c r="J38" s="143"/>
      <c r="K38" s="143"/>
      <c r="L38" s="143"/>
      <c r="M38" s="143"/>
      <c r="N38" s="190"/>
      <c r="O38" s="679"/>
      <c r="P38" s="662"/>
      <c r="Q38" s="647"/>
      <c r="R38" s="662"/>
      <c r="S38" s="143"/>
      <c r="T38" s="144"/>
      <c r="U38" s="143"/>
      <c r="V38" s="143"/>
      <c r="W38" s="143"/>
      <c r="X38" s="143"/>
      <c r="Y38" s="143"/>
      <c r="Z38" s="143"/>
      <c r="AA38" s="143"/>
      <c r="AB38" s="143"/>
      <c r="AC38" s="143"/>
      <c r="AD38" s="190"/>
      <c r="AE38" s="679"/>
      <c r="AF38" s="662"/>
      <c r="AG38" s="466"/>
      <c r="AH38" s="467"/>
      <c r="AI38" s="466"/>
      <c r="AJ38" s="466"/>
      <c r="AK38" s="466"/>
      <c r="AL38" s="466"/>
      <c r="AM38" s="466"/>
      <c r="AN38" s="466"/>
      <c r="AO38" s="466"/>
      <c r="AP38" s="466"/>
      <c r="AQ38" s="467"/>
      <c r="AR38" s="465"/>
      <c r="AS38" s="647"/>
      <c r="AT38" s="804"/>
      <c r="AU38" s="1569">
        <v>45</v>
      </c>
      <c r="AV38" s="467">
        <v>27</v>
      </c>
      <c r="AW38" s="466">
        <v>25</v>
      </c>
      <c r="AX38" s="466">
        <v>28</v>
      </c>
      <c r="AY38" s="466">
        <v>20</v>
      </c>
      <c r="AZ38" s="466">
        <v>13</v>
      </c>
      <c r="BA38" s="466">
        <v>11</v>
      </c>
      <c r="BB38" s="466">
        <v>6</v>
      </c>
      <c r="BC38" s="466">
        <v>3</v>
      </c>
      <c r="BD38" s="466">
        <v>11</v>
      </c>
      <c r="BE38" s="467">
        <v>11</v>
      </c>
      <c r="BF38" s="465">
        <v>27</v>
      </c>
      <c r="BG38" s="647">
        <v>19</v>
      </c>
      <c r="BH38" s="1020">
        <v>9.0999999999999998E-2</v>
      </c>
      <c r="BI38" s="1569">
        <v>30</v>
      </c>
      <c r="BJ38" s="467">
        <v>24</v>
      </c>
      <c r="BK38" s="466">
        <v>19</v>
      </c>
      <c r="BL38" s="466">
        <v>20</v>
      </c>
      <c r="BM38" s="466">
        <v>28</v>
      </c>
      <c r="BN38" s="466">
        <v>20</v>
      </c>
      <c r="BO38" s="466">
        <v>9</v>
      </c>
      <c r="BP38" s="466">
        <v>5</v>
      </c>
      <c r="BQ38" s="466">
        <v>7</v>
      </c>
      <c r="BR38" s="466">
        <v>18</v>
      </c>
      <c r="BS38" s="467">
        <v>11</v>
      </c>
      <c r="BT38" s="465">
        <v>12</v>
      </c>
      <c r="BU38" s="1960">
        <v>16.916666666666668</v>
      </c>
      <c r="BV38" s="1020">
        <v>0.13400000000000001</v>
      </c>
      <c r="BW38" s="325"/>
      <c r="BX38" s="325"/>
    </row>
    <row r="39" spans="1:76">
      <c r="A39" s="407" t="s">
        <v>25</v>
      </c>
      <c r="B39" s="849" t="s">
        <v>135</v>
      </c>
      <c r="C39" s="143">
        <v>0</v>
      </c>
      <c r="D39" s="144">
        <v>0</v>
      </c>
      <c r="E39" s="143">
        <v>0</v>
      </c>
      <c r="F39" s="143">
        <v>1</v>
      </c>
      <c r="G39" s="143">
        <v>0</v>
      </c>
      <c r="H39" s="143">
        <v>0</v>
      </c>
      <c r="I39" s="143">
        <v>0</v>
      </c>
      <c r="J39" s="143">
        <v>0</v>
      </c>
      <c r="K39" s="143">
        <v>0</v>
      </c>
      <c r="L39" s="143">
        <v>0</v>
      </c>
      <c r="M39" s="143">
        <v>1</v>
      </c>
      <c r="N39" s="190">
        <v>0</v>
      </c>
      <c r="O39" s="679">
        <f t="shared" si="15"/>
        <v>0.16666666666666666</v>
      </c>
      <c r="P39" s="662">
        <f>O39/SUM($O$35:$O$42)</f>
        <v>2.6315789473684209E-2</v>
      </c>
      <c r="Q39" s="647" t="s">
        <v>228</v>
      </c>
      <c r="R39" s="662" t="s">
        <v>30</v>
      </c>
      <c r="S39" s="143">
        <v>0</v>
      </c>
      <c r="T39" s="144">
        <v>0</v>
      </c>
      <c r="U39" s="143">
        <v>0</v>
      </c>
      <c r="V39" s="143">
        <v>0</v>
      </c>
      <c r="W39" s="143">
        <v>0</v>
      </c>
      <c r="X39" s="143">
        <v>0</v>
      </c>
      <c r="Y39" s="143">
        <v>1</v>
      </c>
      <c r="Z39" s="143">
        <v>0</v>
      </c>
      <c r="AA39" s="143">
        <v>0</v>
      </c>
      <c r="AB39" s="143">
        <v>0</v>
      </c>
      <c r="AC39" s="143">
        <v>0</v>
      </c>
      <c r="AD39" s="190">
        <v>0</v>
      </c>
      <c r="AE39" s="679">
        <f t="shared" si="16"/>
        <v>8.3333333333333329E-2</v>
      </c>
      <c r="AF39" s="662">
        <f>AE39/SUM($AE$35:$AE$42)</f>
        <v>3.3156498673740051E-4</v>
      </c>
      <c r="AG39" s="466">
        <v>0</v>
      </c>
      <c r="AH39" s="467">
        <v>0</v>
      </c>
      <c r="AI39" s="466">
        <v>0</v>
      </c>
      <c r="AJ39" s="466">
        <v>2</v>
      </c>
      <c r="AK39" s="466">
        <v>0</v>
      </c>
      <c r="AL39" s="466">
        <v>0</v>
      </c>
      <c r="AM39" s="466">
        <v>0</v>
      </c>
      <c r="AN39" s="466">
        <v>0</v>
      </c>
      <c r="AO39" s="466">
        <v>0</v>
      </c>
      <c r="AP39" s="466">
        <v>0</v>
      </c>
      <c r="AQ39" s="467">
        <v>0</v>
      </c>
      <c r="AR39" s="465">
        <v>0</v>
      </c>
      <c r="AS39" s="647">
        <f t="shared" si="17"/>
        <v>0.16666666666666666</v>
      </c>
      <c r="AT39" s="804">
        <f t="shared" si="14"/>
        <v>9.7991180793728563E-4</v>
      </c>
      <c r="AU39" s="1569">
        <v>1</v>
      </c>
      <c r="AV39" s="467">
        <v>0</v>
      </c>
      <c r="AW39" s="466">
        <v>2</v>
      </c>
      <c r="AX39" s="466">
        <v>1</v>
      </c>
      <c r="AY39" s="466">
        <v>0</v>
      </c>
      <c r="AZ39" s="466">
        <v>0</v>
      </c>
      <c r="BA39" s="466">
        <v>0</v>
      </c>
      <c r="BB39" s="466">
        <v>0</v>
      </c>
      <c r="BC39" s="466">
        <v>0</v>
      </c>
      <c r="BD39" s="466">
        <v>0</v>
      </c>
      <c r="BE39" s="467">
        <v>0</v>
      </c>
      <c r="BF39" s="465">
        <v>0</v>
      </c>
      <c r="BG39" s="647">
        <v>0</v>
      </c>
      <c r="BH39" s="1020" t="s">
        <v>230</v>
      </c>
      <c r="BI39" s="1569">
        <v>0</v>
      </c>
      <c r="BJ39" s="467">
        <v>0</v>
      </c>
      <c r="BK39" s="466">
        <v>0</v>
      </c>
      <c r="BL39" s="466">
        <v>0</v>
      </c>
      <c r="BM39" s="466">
        <v>0</v>
      </c>
      <c r="BN39" s="466">
        <v>0</v>
      </c>
      <c r="BO39" s="466">
        <v>0</v>
      </c>
      <c r="BP39" s="466">
        <v>0</v>
      </c>
      <c r="BQ39" s="466">
        <v>0</v>
      </c>
      <c r="BR39" s="466">
        <v>0</v>
      </c>
      <c r="BS39" s="467">
        <v>0</v>
      </c>
      <c r="BT39" s="465">
        <v>0</v>
      </c>
      <c r="BU39" s="1960">
        <v>0</v>
      </c>
      <c r="BV39" s="1020">
        <v>0</v>
      </c>
      <c r="BW39" s="325"/>
      <c r="BX39" s="325"/>
    </row>
    <row r="40" spans="1:76">
      <c r="A40" s="407" t="s">
        <v>26</v>
      </c>
      <c r="B40" s="849" t="s">
        <v>135</v>
      </c>
      <c r="C40" s="143">
        <v>0</v>
      </c>
      <c r="D40" s="144">
        <v>0</v>
      </c>
      <c r="E40" s="143">
        <v>0</v>
      </c>
      <c r="F40" s="143">
        <v>0</v>
      </c>
      <c r="G40" s="143">
        <v>0</v>
      </c>
      <c r="H40" s="143">
        <v>0</v>
      </c>
      <c r="I40" s="143">
        <v>0</v>
      </c>
      <c r="J40" s="143">
        <v>0</v>
      </c>
      <c r="K40" s="143">
        <v>0</v>
      </c>
      <c r="L40" s="143">
        <v>0</v>
      </c>
      <c r="M40" s="143">
        <v>0</v>
      </c>
      <c r="N40" s="190">
        <v>0</v>
      </c>
      <c r="O40" s="679">
        <f t="shared" si="15"/>
        <v>0</v>
      </c>
      <c r="P40" s="662">
        <f>O40/SUM($O$35:$O$42)</f>
        <v>0</v>
      </c>
      <c r="Q40" s="647" t="s">
        <v>228</v>
      </c>
      <c r="R40" s="662" t="s">
        <v>30</v>
      </c>
      <c r="S40" s="143">
        <v>0</v>
      </c>
      <c r="T40" s="144">
        <v>0</v>
      </c>
      <c r="U40" s="143">
        <v>0</v>
      </c>
      <c r="V40" s="143">
        <v>0</v>
      </c>
      <c r="W40" s="143">
        <v>0</v>
      </c>
      <c r="X40" s="143">
        <v>0</v>
      </c>
      <c r="Y40" s="143">
        <v>0</v>
      </c>
      <c r="Z40" s="143">
        <v>0</v>
      </c>
      <c r="AA40" s="143">
        <v>0</v>
      </c>
      <c r="AB40" s="143">
        <v>0</v>
      </c>
      <c r="AC40" s="143">
        <v>0</v>
      </c>
      <c r="AD40" s="190">
        <v>0</v>
      </c>
      <c r="AE40" s="679">
        <f t="shared" si="16"/>
        <v>0</v>
      </c>
      <c r="AF40" s="662">
        <f>AE40/SUM($AE$35:$AE$42)</f>
        <v>0</v>
      </c>
      <c r="AG40" s="466">
        <v>0</v>
      </c>
      <c r="AH40" s="467">
        <v>0</v>
      </c>
      <c r="AI40" s="466">
        <v>0</v>
      </c>
      <c r="AJ40" s="466">
        <v>0</v>
      </c>
      <c r="AK40" s="466">
        <v>0</v>
      </c>
      <c r="AL40" s="466">
        <v>0</v>
      </c>
      <c r="AM40" s="466">
        <v>0</v>
      </c>
      <c r="AN40" s="466">
        <v>0</v>
      </c>
      <c r="AO40" s="466">
        <v>0</v>
      </c>
      <c r="AP40" s="466">
        <v>0</v>
      </c>
      <c r="AQ40" s="467">
        <v>0</v>
      </c>
      <c r="AR40" s="465">
        <v>0</v>
      </c>
      <c r="AS40" s="647">
        <f t="shared" si="17"/>
        <v>0</v>
      </c>
      <c r="AT40" s="804">
        <f t="shared" si="14"/>
        <v>0</v>
      </c>
      <c r="AU40" s="1569">
        <v>1</v>
      </c>
      <c r="AV40" s="467">
        <v>0</v>
      </c>
      <c r="AW40" s="466">
        <v>0</v>
      </c>
      <c r="AX40" s="466">
        <v>0</v>
      </c>
      <c r="AY40" s="466">
        <v>0</v>
      </c>
      <c r="AZ40" s="466">
        <v>2</v>
      </c>
      <c r="BA40" s="466">
        <v>1</v>
      </c>
      <c r="BB40" s="466">
        <v>1</v>
      </c>
      <c r="BC40" s="466">
        <v>0</v>
      </c>
      <c r="BD40" s="466">
        <v>1</v>
      </c>
      <c r="BE40" s="467">
        <v>1</v>
      </c>
      <c r="BF40" s="465">
        <v>1</v>
      </c>
      <c r="BG40" s="647">
        <v>1</v>
      </c>
      <c r="BH40" s="1020">
        <v>5.0000000000000001E-3</v>
      </c>
      <c r="BI40" s="1569">
        <v>0</v>
      </c>
      <c r="BJ40" s="467">
        <v>0</v>
      </c>
      <c r="BK40" s="466">
        <v>0</v>
      </c>
      <c r="BL40" s="466">
        <v>0</v>
      </c>
      <c r="BM40" s="466">
        <v>1</v>
      </c>
      <c r="BN40" s="466">
        <v>0</v>
      </c>
      <c r="BO40" s="466">
        <v>0</v>
      </c>
      <c r="BP40" s="466">
        <v>0</v>
      </c>
      <c r="BQ40" s="466">
        <v>1</v>
      </c>
      <c r="BR40" s="466">
        <v>0</v>
      </c>
      <c r="BS40" s="467">
        <v>0</v>
      </c>
      <c r="BT40" s="465">
        <v>0</v>
      </c>
      <c r="BU40" s="1960">
        <v>0.16666666666666666</v>
      </c>
      <c r="BV40" s="1020">
        <v>0</v>
      </c>
      <c r="BW40" s="325"/>
      <c r="BX40" s="325"/>
    </row>
    <row r="41" spans="1:76">
      <c r="A41" s="414" t="s">
        <v>220</v>
      </c>
      <c r="B41" s="854" t="s">
        <v>30</v>
      </c>
      <c r="C41" s="415"/>
      <c r="D41" s="148"/>
      <c r="E41" s="148"/>
      <c r="F41" s="195"/>
      <c r="G41" s="147"/>
      <c r="H41" s="681"/>
      <c r="I41" s="148"/>
      <c r="J41" s="681"/>
      <c r="K41" s="148"/>
      <c r="L41" s="681"/>
      <c r="M41" s="148"/>
      <c r="N41" s="682"/>
      <c r="O41" s="679" t="s">
        <v>30</v>
      </c>
      <c r="P41" s="662" t="s">
        <v>30</v>
      </c>
      <c r="Q41" s="647" t="s">
        <v>30</v>
      </c>
      <c r="R41" s="662" t="s">
        <v>30</v>
      </c>
      <c r="S41" s="415" t="s">
        <v>30</v>
      </c>
      <c r="T41" s="148" t="s">
        <v>30</v>
      </c>
      <c r="U41" s="148" t="s">
        <v>30</v>
      </c>
      <c r="V41" s="195" t="s">
        <v>30</v>
      </c>
      <c r="W41" s="147" t="s">
        <v>30</v>
      </c>
      <c r="X41" s="681" t="s">
        <v>30</v>
      </c>
      <c r="Y41" s="148" t="s">
        <v>30</v>
      </c>
      <c r="Z41" s="681" t="s">
        <v>30</v>
      </c>
      <c r="AA41" s="148" t="s">
        <v>30</v>
      </c>
      <c r="AB41" s="681" t="s">
        <v>30</v>
      </c>
      <c r="AC41" s="148" t="s">
        <v>30</v>
      </c>
      <c r="AD41" s="682" t="s">
        <v>30</v>
      </c>
      <c r="AE41" s="679" t="s">
        <v>30</v>
      </c>
      <c r="AF41" s="662" t="s">
        <v>30</v>
      </c>
      <c r="AG41" s="470"/>
      <c r="AH41" s="469">
        <v>9</v>
      </c>
      <c r="AI41" s="469">
        <v>7</v>
      </c>
      <c r="AJ41" s="469">
        <v>15</v>
      </c>
      <c r="AK41" s="469">
        <v>9</v>
      </c>
      <c r="AL41" s="469">
        <v>4</v>
      </c>
      <c r="AM41" s="469">
        <v>2</v>
      </c>
      <c r="AN41" s="469">
        <v>1</v>
      </c>
      <c r="AO41" s="469">
        <v>1</v>
      </c>
      <c r="AP41" s="469">
        <v>1</v>
      </c>
      <c r="AQ41" s="703">
        <v>5</v>
      </c>
      <c r="AR41" s="697">
        <v>8</v>
      </c>
      <c r="AS41" s="647">
        <v>0</v>
      </c>
      <c r="AT41" s="804">
        <f t="shared" si="14"/>
        <v>0</v>
      </c>
      <c r="AU41" s="1570">
        <v>3</v>
      </c>
      <c r="AV41" s="469">
        <v>2</v>
      </c>
      <c r="AW41" s="469">
        <v>5</v>
      </c>
      <c r="AX41" s="469">
        <v>2</v>
      </c>
      <c r="AY41" s="469">
        <v>3</v>
      </c>
      <c r="AZ41" s="469">
        <v>5</v>
      </c>
      <c r="BA41" s="469">
        <v>3</v>
      </c>
      <c r="BB41" s="469">
        <v>5</v>
      </c>
      <c r="BC41" s="469">
        <v>3</v>
      </c>
      <c r="BD41" s="469">
        <v>0</v>
      </c>
      <c r="BE41" s="703">
        <v>3</v>
      </c>
      <c r="BF41" s="697">
        <v>2</v>
      </c>
      <c r="BG41" s="647">
        <v>3</v>
      </c>
      <c r="BH41" s="1020">
        <v>1.4E-2</v>
      </c>
      <c r="BI41" s="1570">
        <v>7</v>
      </c>
      <c r="BJ41" s="469">
        <v>1</v>
      </c>
      <c r="BK41" s="469">
        <v>6</v>
      </c>
      <c r="BL41" s="469">
        <v>11</v>
      </c>
      <c r="BM41" s="469">
        <v>10</v>
      </c>
      <c r="BN41" s="469">
        <v>6</v>
      </c>
      <c r="BO41" s="469">
        <v>3</v>
      </c>
      <c r="BP41" s="469">
        <v>2</v>
      </c>
      <c r="BQ41" s="469">
        <v>2</v>
      </c>
      <c r="BR41" s="469">
        <v>4</v>
      </c>
      <c r="BS41" s="703">
        <v>2</v>
      </c>
      <c r="BT41" s="697">
        <v>3</v>
      </c>
      <c r="BU41" s="1960">
        <v>4.75</v>
      </c>
      <c r="BV41" s="1020">
        <v>3.9E-2</v>
      </c>
      <c r="BW41" s="325"/>
      <c r="BX41" s="325"/>
    </row>
    <row r="42" spans="1:76" ht="12.6" thickBot="1">
      <c r="A42" s="406" t="s">
        <v>31</v>
      </c>
      <c r="B42" s="847" t="s">
        <v>135</v>
      </c>
      <c r="C42" s="782">
        <v>0</v>
      </c>
      <c r="D42" s="428">
        <v>0</v>
      </c>
      <c r="E42" s="436">
        <v>0</v>
      </c>
      <c r="F42" s="436">
        <v>0</v>
      </c>
      <c r="G42" s="436">
        <v>0</v>
      </c>
      <c r="H42" s="436">
        <v>0</v>
      </c>
      <c r="I42" s="436">
        <v>0</v>
      </c>
      <c r="J42" s="436">
        <v>0</v>
      </c>
      <c r="K42" s="436">
        <v>0</v>
      </c>
      <c r="L42" s="436">
        <v>0</v>
      </c>
      <c r="M42" s="436">
        <v>0</v>
      </c>
      <c r="N42" s="427">
        <v>0</v>
      </c>
      <c r="O42" s="680">
        <f t="shared" si="15"/>
        <v>0</v>
      </c>
      <c r="P42" s="662">
        <f>O42/SUM($O$35:$O$42)</f>
        <v>0</v>
      </c>
      <c r="Q42" s="646" t="s">
        <v>228</v>
      </c>
      <c r="R42" s="664" t="s">
        <v>30</v>
      </c>
      <c r="S42" s="431">
        <v>0</v>
      </c>
      <c r="T42" s="430">
        <v>0</v>
      </c>
      <c r="U42" s="436">
        <v>0</v>
      </c>
      <c r="V42" s="436">
        <v>2</v>
      </c>
      <c r="W42" s="436">
        <v>0</v>
      </c>
      <c r="X42" s="436">
        <v>0</v>
      </c>
      <c r="Y42" s="436">
        <v>1</v>
      </c>
      <c r="Z42" s="436">
        <v>1</v>
      </c>
      <c r="AA42" s="436">
        <v>0</v>
      </c>
      <c r="AB42" s="436">
        <v>5</v>
      </c>
      <c r="AC42" s="436">
        <v>0</v>
      </c>
      <c r="AD42" s="427">
        <v>0</v>
      </c>
      <c r="AE42" s="680">
        <f t="shared" si="16"/>
        <v>0.75</v>
      </c>
      <c r="AF42" s="662">
        <f>AE42/SUM($AE$35:$AE$42)</f>
        <v>2.9840848806366046E-3</v>
      </c>
      <c r="AG42" s="472">
        <v>0</v>
      </c>
      <c r="AH42" s="471">
        <v>0</v>
      </c>
      <c r="AI42" s="471">
        <v>0</v>
      </c>
      <c r="AJ42" s="471">
        <v>0</v>
      </c>
      <c r="AK42" s="471">
        <v>0</v>
      </c>
      <c r="AL42" s="471">
        <v>0</v>
      </c>
      <c r="AM42" s="471">
        <v>0</v>
      </c>
      <c r="AN42" s="471">
        <v>0</v>
      </c>
      <c r="AO42" s="471">
        <v>0</v>
      </c>
      <c r="AP42" s="471">
        <v>0</v>
      </c>
      <c r="AQ42" s="704">
        <v>0</v>
      </c>
      <c r="AR42" s="698">
        <v>0</v>
      </c>
      <c r="AS42" s="646">
        <f t="shared" si="17"/>
        <v>0</v>
      </c>
      <c r="AT42" s="1021">
        <f t="shared" si="14"/>
        <v>0</v>
      </c>
      <c r="AU42" s="1571">
        <v>17</v>
      </c>
      <c r="AV42" s="1572">
        <v>27</v>
      </c>
      <c r="AW42" s="1572">
        <v>21</v>
      </c>
      <c r="AX42" s="1572">
        <v>30</v>
      </c>
      <c r="AY42" s="1572">
        <v>38</v>
      </c>
      <c r="AZ42" s="1572">
        <v>19</v>
      </c>
      <c r="BA42" s="1572">
        <v>44</v>
      </c>
      <c r="BB42" s="1572">
        <v>28</v>
      </c>
      <c r="BC42" s="1572">
        <v>24</v>
      </c>
      <c r="BD42" s="1572">
        <v>30</v>
      </c>
      <c r="BE42" s="1573">
        <v>18</v>
      </c>
      <c r="BF42" s="1574">
        <v>22</v>
      </c>
      <c r="BG42" s="658">
        <v>27</v>
      </c>
      <c r="BH42" s="668">
        <v>0.129</v>
      </c>
      <c r="BI42" s="1571">
        <v>0</v>
      </c>
      <c r="BJ42" s="1572">
        <v>0</v>
      </c>
      <c r="BK42" s="1572">
        <v>0</v>
      </c>
      <c r="BL42" s="1572">
        <v>1</v>
      </c>
      <c r="BM42" s="1572">
        <v>0</v>
      </c>
      <c r="BN42" s="1572">
        <v>0</v>
      </c>
      <c r="BO42" s="1572">
        <v>0</v>
      </c>
      <c r="BP42" s="1572">
        <v>0</v>
      </c>
      <c r="BQ42" s="1572">
        <v>0</v>
      </c>
      <c r="BR42" s="1572">
        <v>0</v>
      </c>
      <c r="BS42" s="1573">
        <v>0</v>
      </c>
      <c r="BT42" s="1574">
        <v>0</v>
      </c>
      <c r="BU42" s="1962">
        <v>8.3333333333333329E-2</v>
      </c>
      <c r="BV42" s="668">
        <v>0</v>
      </c>
      <c r="BW42" s="325"/>
      <c r="BX42" s="325"/>
    </row>
    <row r="43" spans="1:76" ht="12.6" thickBot="1">
      <c r="A43" s="150"/>
      <c r="B43" s="741"/>
      <c r="C43" s="151"/>
      <c r="D43" s="151"/>
      <c r="E43" s="151"/>
      <c r="F43" s="151"/>
      <c r="G43" s="151"/>
      <c r="H43" s="151"/>
      <c r="I43" s="151"/>
      <c r="J43" s="151"/>
      <c r="K43" s="151"/>
      <c r="L43" s="151"/>
      <c r="M43" s="151"/>
      <c r="N43" s="151"/>
      <c r="O43" s="659"/>
      <c r="P43" s="673"/>
      <c r="Q43" s="151"/>
      <c r="R43" s="659"/>
      <c r="S43" s="151"/>
      <c r="T43" s="151"/>
      <c r="U43" s="151"/>
      <c r="V43" s="151"/>
      <c r="W43" s="151"/>
      <c r="X43" s="151"/>
      <c r="Y43" s="151"/>
      <c r="Z43" s="151"/>
      <c r="AA43" s="151"/>
      <c r="AB43" s="151"/>
      <c r="AC43" s="151"/>
      <c r="AD43" s="151"/>
      <c r="AE43" s="659"/>
      <c r="AF43" s="673"/>
      <c r="AG43" s="151"/>
      <c r="AH43" s="151"/>
      <c r="AI43" s="151"/>
      <c r="AJ43" s="151"/>
      <c r="AK43" s="151"/>
      <c r="AL43" s="151"/>
      <c r="AM43" s="151"/>
      <c r="AN43" s="151"/>
      <c r="AO43" s="151"/>
      <c r="AP43" s="151"/>
      <c r="AQ43" s="151"/>
      <c r="AR43" s="151"/>
      <c r="AS43" s="151"/>
      <c r="AT43" s="659"/>
      <c r="AU43" s="151"/>
      <c r="AV43" s="151"/>
      <c r="AW43" s="151"/>
      <c r="AX43" s="151"/>
      <c r="AY43" s="151"/>
      <c r="AZ43" s="151"/>
      <c r="BA43" s="151"/>
      <c r="BB43" s="151"/>
      <c r="BC43" s="151"/>
      <c r="BD43" s="151"/>
      <c r="BE43" s="151"/>
      <c r="BF43" s="151"/>
      <c r="BG43" s="151"/>
      <c r="BH43" s="151"/>
      <c r="BI43" s="151"/>
      <c r="BJ43" s="151"/>
      <c r="BK43" s="151"/>
      <c r="BL43" s="151"/>
      <c r="BM43" s="151"/>
      <c r="BN43" s="151"/>
      <c r="BO43" s="151"/>
      <c r="BP43" s="151"/>
      <c r="BQ43" s="151"/>
      <c r="BR43" s="151"/>
      <c r="BS43" s="151"/>
      <c r="BT43" s="151"/>
      <c r="BU43" s="151"/>
      <c r="BV43" s="151"/>
    </row>
    <row r="44" spans="1:76" ht="14.45" thickTop="1" thickBot="1">
      <c r="A44" s="404" t="s">
        <v>227</v>
      </c>
      <c r="B44" s="742" t="s">
        <v>219</v>
      </c>
      <c r="C44" s="400">
        <v>43951</v>
      </c>
      <c r="D44" s="399">
        <v>43982</v>
      </c>
      <c r="E44" s="400">
        <v>44012</v>
      </c>
      <c r="F44" s="399">
        <v>44043</v>
      </c>
      <c r="G44" s="401">
        <v>44074</v>
      </c>
      <c r="H44" s="399">
        <v>44104</v>
      </c>
      <c r="I44" s="400">
        <v>44135</v>
      </c>
      <c r="J44" s="399">
        <v>44165</v>
      </c>
      <c r="K44" s="400">
        <v>44196</v>
      </c>
      <c r="L44" s="399">
        <v>44227</v>
      </c>
      <c r="M44" s="400">
        <v>44255</v>
      </c>
      <c r="N44" s="422">
        <v>44286</v>
      </c>
      <c r="O44" s="678" t="s">
        <v>219</v>
      </c>
      <c r="P44" s="687" t="s">
        <v>117</v>
      </c>
      <c r="Q44" s="638" t="s">
        <v>219</v>
      </c>
      <c r="R44" s="661" t="s">
        <v>117</v>
      </c>
      <c r="S44" s="400">
        <v>44681</v>
      </c>
      <c r="T44" s="399">
        <v>44712</v>
      </c>
      <c r="U44" s="400">
        <v>44742</v>
      </c>
      <c r="V44" s="399">
        <v>44773</v>
      </c>
      <c r="W44" s="401">
        <v>44804</v>
      </c>
      <c r="X44" s="399">
        <v>44834</v>
      </c>
      <c r="Y44" s="400">
        <v>44865</v>
      </c>
      <c r="Z44" s="399">
        <v>44895</v>
      </c>
      <c r="AA44" s="400">
        <v>44926</v>
      </c>
      <c r="AB44" s="399">
        <v>44957</v>
      </c>
      <c r="AC44" s="400">
        <v>44985</v>
      </c>
      <c r="AD44" s="422">
        <v>45016</v>
      </c>
      <c r="AE44" s="678" t="s">
        <v>219</v>
      </c>
      <c r="AF44" s="687" t="s">
        <v>117</v>
      </c>
      <c r="AG44" s="432">
        <v>45030</v>
      </c>
      <c r="AH44" s="433">
        <v>45062</v>
      </c>
      <c r="AI44" s="432">
        <v>45094</v>
      </c>
      <c r="AJ44" s="433">
        <v>45126</v>
      </c>
      <c r="AK44" s="432">
        <v>45158</v>
      </c>
      <c r="AL44" s="433">
        <v>45190</v>
      </c>
      <c r="AM44" s="432">
        <v>45222</v>
      </c>
      <c r="AN44" s="433">
        <v>45254</v>
      </c>
      <c r="AO44" s="432">
        <v>45286</v>
      </c>
      <c r="AP44" s="433">
        <v>45318</v>
      </c>
      <c r="AQ44" s="432">
        <v>45350</v>
      </c>
      <c r="AR44" s="433">
        <v>45382</v>
      </c>
      <c r="AS44" s="638" t="s">
        <v>219</v>
      </c>
      <c r="AT44" s="1025" t="s">
        <v>117</v>
      </c>
      <c r="AU44" s="1016">
        <v>45396</v>
      </c>
      <c r="AV44" s="403">
        <v>45428</v>
      </c>
      <c r="AW44" s="402">
        <v>45460</v>
      </c>
      <c r="AX44" s="402">
        <v>45492</v>
      </c>
      <c r="AY44" s="403">
        <v>45524</v>
      </c>
      <c r="AZ44" s="402">
        <v>45556</v>
      </c>
      <c r="BA44" s="402">
        <v>45588</v>
      </c>
      <c r="BB44" s="403">
        <v>45620</v>
      </c>
      <c r="BC44" s="402">
        <v>45652</v>
      </c>
      <c r="BD44" s="402">
        <v>45684</v>
      </c>
      <c r="BE44" s="403">
        <v>45716</v>
      </c>
      <c r="BF44" s="730">
        <v>45717</v>
      </c>
      <c r="BG44" s="1019" t="s">
        <v>219</v>
      </c>
      <c r="BH44" s="1011" t="s">
        <v>117</v>
      </c>
      <c r="BI44" s="730">
        <v>45761</v>
      </c>
      <c r="BJ44" s="731">
        <v>45793</v>
      </c>
      <c r="BK44" s="730">
        <v>45825</v>
      </c>
      <c r="BL44" s="730">
        <v>45857</v>
      </c>
      <c r="BM44" s="731">
        <v>45889</v>
      </c>
      <c r="BN44" s="730">
        <v>45921</v>
      </c>
      <c r="BO44" s="730">
        <v>45953</v>
      </c>
      <c r="BP44" s="731">
        <v>45985</v>
      </c>
      <c r="BQ44" s="730">
        <v>46017</v>
      </c>
      <c r="BR44" s="730">
        <v>46049</v>
      </c>
      <c r="BS44" s="731">
        <v>46081</v>
      </c>
      <c r="BT44" s="730">
        <v>46082</v>
      </c>
      <c r="BU44" s="1019" t="s">
        <v>219</v>
      </c>
      <c r="BV44" s="1011" t="s">
        <v>117</v>
      </c>
    </row>
    <row r="45" spans="1:76">
      <c r="A45" s="405" t="s">
        <v>221</v>
      </c>
      <c r="B45" s="848" t="s">
        <v>135</v>
      </c>
      <c r="C45" s="196">
        <v>1</v>
      </c>
      <c r="D45" s="188">
        <v>0</v>
      </c>
      <c r="E45" s="196">
        <v>0</v>
      </c>
      <c r="F45" s="196">
        <v>0</v>
      </c>
      <c r="G45" s="196">
        <v>1</v>
      </c>
      <c r="H45" s="196">
        <v>1</v>
      </c>
      <c r="I45" s="196">
        <v>1</v>
      </c>
      <c r="J45" s="196">
        <v>1</v>
      </c>
      <c r="K45" s="196">
        <v>2</v>
      </c>
      <c r="L45" s="196">
        <v>4</v>
      </c>
      <c r="M45" s="196">
        <v>3</v>
      </c>
      <c r="N45" s="189">
        <v>3</v>
      </c>
      <c r="O45" s="679">
        <f>AVERAGE(C45:N45)</f>
        <v>1.4166666666666667</v>
      </c>
      <c r="P45" s="662">
        <f>O45/SUM($O$45:$O$50)</f>
        <v>0.22368421052631579</v>
      </c>
      <c r="Q45" s="641" t="s">
        <v>228</v>
      </c>
      <c r="R45" s="662" t="s">
        <v>30</v>
      </c>
      <c r="S45" s="196">
        <v>57</v>
      </c>
      <c r="T45" s="188">
        <v>115</v>
      </c>
      <c r="U45" s="196">
        <v>108</v>
      </c>
      <c r="V45" s="196">
        <v>126</v>
      </c>
      <c r="W45" s="196">
        <v>71</v>
      </c>
      <c r="X45" s="196">
        <v>32</v>
      </c>
      <c r="Y45" s="196">
        <v>45</v>
      </c>
      <c r="Z45" s="196">
        <v>37</v>
      </c>
      <c r="AA45" s="196">
        <v>30</v>
      </c>
      <c r="AB45" s="196">
        <v>38</v>
      </c>
      <c r="AC45" s="196">
        <v>36</v>
      </c>
      <c r="AD45" s="189">
        <v>44</v>
      </c>
      <c r="AE45" s="679">
        <f>AVERAGE(S45:AD45)</f>
        <v>61.583333333333336</v>
      </c>
      <c r="AF45" s="662">
        <f>AE45/SUM($AE$45:$AE$50)</f>
        <v>0.245026525198939</v>
      </c>
      <c r="AG45" s="710">
        <v>57</v>
      </c>
      <c r="AH45" s="705">
        <v>88</v>
      </c>
      <c r="AI45" s="458">
        <v>49</v>
      </c>
      <c r="AJ45" s="458">
        <v>100</v>
      </c>
      <c r="AK45" s="458">
        <v>63</v>
      </c>
      <c r="AL45" s="458">
        <v>39</v>
      </c>
      <c r="AM45" s="458">
        <v>87</v>
      </c>
      <c r="AN45" s="458">
        <v>69</v>
      </c>
      <c r="AO45" s="458">
        <v>9</v>
      </c>
      <c r="AP45" s="458">
        <v>68</v>
      </c>
      <c r="AQ45" s="459">
        <v>57</v>
      </c>
      <c r="AR45" s="457">
        <v>88</v>
      </c>
      <c r="AS45" s="641">
        <f>AVERAGE(AG45:AR45)</f>
        <v>64.5</v>
      </c>
      <c r="AT45" s="804">
        <f>AS45/SUM($AS$45:$AS$50)</f>
        <v>0.36595744680851061</v>
      </c>
      <c r="AU45" s="1563">
        <v>81</v>
      </c>
      <c r="AV45" s="705">
        <v>72</v>
      </c>
      <c r="AW45" s="458">
        <v>61</v>
      </c>
      <c r="AX45" s="458">
        <v>95</v>
      </c>
      <c r="AY45" s="458">
        <v>64</v>
      </c>
      <c r="AZ45" s="458">
        <v>83</v>
      </c>
      <c r="BA45" s="458">
        <v>57</v>
      </c>
      <c r="BB45" s="458">
        <v>72</v>
      </c>
      <c r="BC45" s="458">
        <v>26</v>
      </c>
      <c r="BD45" s="458">
        <v>34</v>
      </c>
      <c r="BE45" s="459">
        <v>33</v>
      </c>
      <c r="BF45" s="457">
        <v>70</v>
      </c>
      <c r="BG45" s="641">
        <v>62</v>
      </c>
      <c r="BH45" s="1020">
        <v>0.29699999999999999</v>
      </c>
      <c r="BI45" s="1563">
        <v>56</v>
      </c>
      <c r="BJ45" s="705">
        <v>43</v>
      </c>
      <c r="BK45" s="458">
        <v>31</v>
      </c>
      <c r="BL45" s="458">
        <v>60</v>
      </c>
      <c r="BM45" s="458">
        <v>29</v>
      </c>
      <c r="BN45" s="458">
        <v>963</v>
      </c>
      <c r="BO45" s="458">
        <v>13</v>
      </c>
      <c r="BP45" s="458">
        <v>5</v>
      </c>
      <c r="BQ45" s="458">
        <v>7</v>
      </c>
      <c r="BR45" s="458">
        <v>10</v>
      </c>
      <c r="BS45" s="459">
        <v>19</v>
      </c>
      <c r="BT45" s="457">
        <v>938</v>
      </c>
      <c r="BU45" s="1960">
        <v>181.166666666667</v>
      </c>
      <c r="BV45" s="1020">
        <v>0.12</v>
      </c>
      <c r="BW45" s="325"/>
    </row>
    <row r="46" spans="1:76">
      <c r="A46" s="407" t="s">
        <v>222</v>
      </c>
      <c r="B46" s="849" t="s">
        <v>135</v>
      </c>
      <c r="C46" s="143">
        <v>1</v>
      </c>
      <c r="D46" s="144">
        <v>1</v>
      </c>
      <c r="E46" s="143">
        <v>2</v>
      </c>
      <c r="F46" s="143">
        <v>1</v>
      </c>
      <c r="G46" s="143">
        <v>1</v>
      </c>
      <c r="H46" s="143">
        <v>1</v>
      </c>
      <c r="I46" s="143">
        <v>0</v>
      </c>
      <c r="J46" s="143">
        <v>5</v>
      </c>
      <c r="K46" s="143">
        <v>2</v>
      </c>
      <c r="L46" s="143">
        <v>0</v>
      </c>
      <c r="M46" s="143">
        <v>1</v>
      </c>
      <c r="N46" s="190">
        <v>2</v>
      </c>
      <c r="O46" s="679">
        <f t="shared" ref="O46:O50" si="18">AVERAGE(C46:N46)</f>
        <v>1.4166666666666667</v>
      </c>
      <c r="P46" s="662">
        <f t="shared" ref="P46:P50" si="19">O46/SUM($O$45:$O$50)</f>
        <v>0.22368421052631579</v>
      </c>
      <c r="Q46" s="641" t="s">
        <v>228</v>
      </c>
      <c r="R46" s="662" t="s">
        <v>30</v>
      </c>
      <c r="S46" s="143">
        <v>82</v>
      </c>
      <c r="T46" s="144">
        <v>117</v>
      </c>
      <c r="U46" s="143">
        <v>85</v>
      </c>
      <c r="V46" s="143">
        <v>65</v>
      </c>
      <c r="W46" s="143">
        <v>56</v>
      </c>
      <c r="X46" s="143">
        <v>37</v>
      </c>
      <c r="Y46" s="143">
        <v>62</v>
      </c>
      <c r="Z46" s="143">
        <v>56</v>
      </c>
      <c r="AA46" s="143">
        <v>21</v>
      </c>
      <c r="AB46" s="143">
        <v>61</v>
      </c>
      <c r="AC46" s="143">
        <v>49</v>
      </c>
      <c r="AD46" s="190">
        <v>48</v>
      </c>
      <c r="AE46" s="679">
        <f t="shared" ref="AE46:AE50" si="20">AVERAGE(S46:AD46)</f>
        <v>61.583333333333336</v>
      </c>
      <c r="AF46" s="662">
        <f t="shared" ref="AF46:AF50" si="21">AE46/SUM($AE$45:$AE$50)</f>
        <v>0.245026525198939</v>
      </c>
      <c r="AG46" s="713">
        <v>44</v>
      </c>
      <c r="AH46" s="708">
        <v>55</v>
      </c>
      <c r="AI46" s="466">
        <v>35</v>
      </c>
      <c r="AJ46" s="466">
        <v>55</v>
      </c>
      <c r="AK46" s="466">
        <v>32</v>
      </c>
      <c r="AL46" s="466">
        <v>31</v>
      </c>
      <c r="AM46" s="466">
        <v>38</v>
      </c>
      <c r="AN46" s="466">
        <v>48</v>
      </c>
      <c r="AO46" s="466">
        <v>12</v>
      </c>
      <c r="AP46" s="466">
        <v>44</v>
      </c>
      <c r="AQ46" s="467">
        <v>36</v>
      </c>
      <c r="AR46" s="465">
        <v>43</v>
      </c>
      <c r="AS46" s="641">
        <f t="shared" ref="AS46:AS50" si="22">AVERAGE(AG46:AR46)</f>
        <v>39.416666666666664</v>
      </c>
      <c r="AT46" s="804">
        <f t="shared" ref="AT46:AT50" si="23">AS46/SUM($AS$45:$AS$50)</f>
        <v>0.22364066193853427</v>
      </c>
      <c r="AU46" s="1567">
        <v>67</v>
      </c>
      <c r="AV46" s="708">
        <v>65</v>
      </c>
      <c r="AW46" s="466">
        <v>59</v>
      </c>
      <c r="AX46" s="466">
        <v>65</v>
      </c>
      <c r="AY46" s="466">
        <v>53</v>
      </c>
      <c r="AZ46" s="466">
        <v>68</v>
      </c>
      <c r="BA46" s="466">
        <v>58</v>
      </c>
      <c r="BB46" s="466">
        <v>53</v>
      </c>
      <c r="BC46" s="466">
        <v>14</v>
      </c>
      <c r="BD46" s="466">
        <v>45</v>
      </c>
      <c r="BE46" s="467">
        <v>24</v>
      </c>
      <c r="BF46" s="465">
        <v>63</v>
      </c>
      <c r="BG46" s="641">
        <v>53</v>
      </c>
      <c r="BH46" s="1020">
        <v>0.254</v>
      </c>
      <c r="BI46" s="1567">
        <v>51</v>
      </c>
      <c r="BJ46" s="708">
        <v>44</v>
      </c>
      <c r="BK46" s="466">
        <v>44</v>
      </c>
      <c r="BL46" s="466">
        <v>34</v>
      </c>
      <c r="BM46" s="466">
        <v>26</v>
      </c>
      <c r="BN46" s="466">
        <v>1959</v>
      </c>
      <c r="BO46" s="466">
        <v>15</v>
      </c>
      <c r="BP46" s="466">
        <v>14</v>
      </c>
      <c r="BQ46" s="466">
        <v>8</v>
      </c>
      <c r="BR46" s="466">
        <v>18</v>
      </c>
      <c r="BS46" s="467">
        <v>15</v>
      </c>
      <c r="BT46" s="465">
        <v>1898</v>
      </c>
      <c r="BU46" s="1960">
        <v>343.83333333333331</v>
      </c>
      <c r="BV46" s="1020">
        <v>0.22900000000000001</v>
      </c>
      <c r="BW46" s="325"/>
    </row>
    <row r="47" spans="1:76">
      <c r="A47" s="407" t="s">
        <v>223</v>
      </c>
      <c r="B47" s="849" t="s">
        <v>135</v>
      </c>
      <c r="C47" s="143">
        <v>4</v>
      </c>
      <c r="D47" s="144">
        <v>1</v>
      </c>
      <c r="E47" s="143">
        <v>0</v>
      </c>
      <c r="F47" s="143">
        <v>0</v>
      </c>
      <c r="G47" s="143">
        <v>0</v>
      </c>
      <c r="H47" s="143">
        <v>0</v>
      </c>
      <c r="I47" s="143">
        <v>1</v>
      </c>
      <c r="J47" s="143">
        <v>3</v>
      </c>
      <c r="K47" s="143">
        <v>1</v>
      </c>
      <c r="L47" s="143">
        <v>1</v>
      </c>
      <c r="M47" s="143">
        <v>2</v>
      </c>
      <c r="N47" s="190">
        <v>3</v>
      </c>
      <c r="O47" s="679">
        <f t="shared" si="18"/>
        <v>1.3333333333333333</v>
      </c>
      <c r="P47" s="662">
        <f t="shared" si="19"/>
        <v>0.21052631578947364</v>
      </c>
      <c r="Q47" s="641" t="s">
        <v>228</v>
      </c>
      <c r="R47" s="662" t="s">
        <v>30</v>
      </c>
      <c r="S47" s="143">
        <v>79</v>
      </c>
      <c r="T47" s="144">
        <v>68</v>
      </c>
      <c r="U47" s="143">
        <v>63</v>
      </c>
      <c r="V47" s="143">
        <v>51</v>
      </c>
      <c r="W47" s="143">
        <v>48</v>
      </c>
      <c r="X47" s="143">
        <v>38</v>
      </c>
      <c r="Y47" s="143">
        <v>55</v>
      </c>
      <c r="Z47" s="143">
        <v>49</v>
      </c>
      <c r="AA47" s="143">
        <v>22</v>
      </c>
      <c r="AB47" s="143">
        <v>50</v>
      </c>
      <c r="AC47" s="143">
        <v>36</v>
      </c>
      <c r="AD47" s="190">
        <v>38</v>
      </c>
      <c r="AE47" s="679">
        <f t="shared" si="20"/>
        <v>49.75</v>
      </c>
      <c r="AF47" s="662">
        <f t="shared" si="21"/>
        <v>0.1979442970822281</v>
      </c>
      <c r="AG47" s="711">
        <v>52</v>
      </c>
      <c r="AH47" s="708">
        <v>42</v>
      </c>
      <c r="AI47" s="466">
        <v>37</v>
      </c>
      <c r="AJ47" s="466">
        <v>34</v>
      </c>
      <c r="AK47" s="466">
        <v>13</v>
      </c>
      <c r="AL47" s="466">
        <v>22</v>
      </c>
      <c r="AM47" s="466">
        <v>39</v>
      </c>
      <c r="AN47" s="466">
        <v>22</v>
      </c>
      <c r="AO47" s="466">
        <v>7</v>
      </c>
      <c r="AP47" s="466">
        <v>28</v>
      </c>
      <c r="AQ47" s="467">
        <v>26</v>
      </c>
      <c r="AR47" s="465">
        <v>30</v>
      </c>
      <c r="AS47" s="641">
        <f t="shared" si="22"/>
        <v>29.333333333333332</v>
      </c>
      <c r="AT47" s="804">
        <f t="shared" si="23"/>
        <v>0.16643026004728131</v>
      </c>
      <c r="AU47" s="1564">
        <v>39</v>
      </c>
      <c r="AV47" s="708">
        <v>43</v>
      </c>
      <c r="AW47" s="466">
        <v>51</v>
      </c>
      <c r="AX47" s="466">
        <v>42</v>
      </c>
      <c r="AY47" s="466">
        <v>46</v>
      </c>
      <c r="AZ47" s="466">
        <v>55</v>
      </c>
      <c r="BA47" s="466">
        <v>41</v>
      </c>
      <c r="BB47" s="466">
        <v>54</v>
      </c>
      <c r="BC47" s="466">
        <v>23</v>
      </c>
      <c r="BD47" s="466">
        <v>27</v>
      </c>
      <c r="BE47" s="467">
        <v>26</v>
      </c>
      <c r="BF47" s="465">
        <v>44</v>
      </c>
      <c r="BG47" s="641">
        <v>41</v>
      </c>
      <c r="BH47" s="1020">
        <v>0.19600000000000001</v>
      </c>
      <c r="BI47" s="1564">
        <v>42</v>
      </c>
      <c r="BJ47" s="708">
        <v>31</v>
      </c>
      <c r="BK47" s="466">
        <v>39</v>
      </c>
      <c r="BL47" s="466">
        <v>29</v>
      </c>
      <c r="BM47" s="466">
        <v>13</v>
      </c>
      <c r="BN47" s="466">
        <v>1999</v>
      </c>
      <c r="BO47" s="466">
        <v>12</v>
      </c>
      <c r="BP47" s="466">
        <v>12</v>
      </c>
      <c r="BQ47" s="466">
        <v>7</v>
      </c>
      <c r="BR47" s="466">
        <v>16</v>
      </c>
      <c r="BS47" s="467">
        <v>17</v>
      </c>
      <c r="BT47" s="465">
        <v>1994</v>
      </c>
      <c r="BU47" s="1960">
        <v>350.91666666666669</v>
      </c>
      <c r="BV47" s="1020">
        <v>0.23300000000000001</v>
      </c>
      <c r="BW47" s="325"/>
    </row>
    <row r="48" spans="1:76">
      <c r="A48" s="407" t="s">
        <v>224</v>
      </c>
      <c r="B48" s="849" t="s">
        <v>135</v>
      </c>
      <c r="C48" s="143">
        <v>2</v>
      </c>
      <c r="D48" s="144">
        <v>0</v>
      </c>
      <c r="E48" s="143">
        <v>0</v>
      </c>
      <c r="F48" s="143">
        <v>2</v>
      </c>
      <c r="G48" s="143">
        <v>0</v>
      </c>
      <c r="H48" s="143">
        <v>1</v>
      </c>
      <c r="I48" s="143">
        <v>0</v>
      </c>
      <c r="J48" s="143">
        <v>0</v>
      </c>
      <c r="K48" s="143">
        <v>0</v>
      </c>
      <c r="L48" s="143">
        <v>7</v>
      </c>
      <c r="M48" s="143">
        <v>2</v>
      </c>
      <c r="N48" s="190">
        <v>3</v>
      </c>
      <c r="O48" s="679">
        <f t="shared" si="18"/>
        <v>1.4166666666666667</v>
      </c>
      <c r="P48" s="662">
        <f t="shared" si="19"/>
        <v>0.22368421052631579</v>
      </c>
      <c r="Q48" s="642" t="s">
        <v>228</v>
      </c>
      <c r="R48" s="662" t="s">
        <v>30</v>
      </c>
      <c r="S48" s="143">
        <v>59</v>
      </c>
      <c r="T48" s="144">
        <v>62</v>
      </c>
      <c r="U48" s="143">
        <v>55</v>
      </c>
      <c r="V48" s="143">
        <v>52</v>
      </c>
      <c r="W48" s="143">
        <v>43</v>
      </c>
      <c r="X48" s="143">
        <v>30</v>
      </c>
      <c r="Y48" s="143">
        <v>37</v>
      </c>
      <c r="Z48" s="143">
        <v>35</v>
      </c>
      <c r="AA48" s="143">
        <v>16</v>
      </c>
      <c r="AB48" s="143">
        <v>40</v>
      </c>
      <c r="AC48" s="143">
        <v>27</v>
      </c>
      <c r="AD48" s="190">
        <v>54</v>
      </c>
      <c r="AE48" s="679">
        <f t="shared" si="20"/>
        <v>42.5</v>
      </c>
      <c r="AF48" s="662">
        <f t="shared" si="21"/>
        <v>0.16909814323607428</v>
      </c>
      <c r="AG48" s="711">
        <v>41</v>
      </c>
      <c r="AH48" s="708">
        <v>39</v>
      </c>
      <c r="AI48" s="466">
        <v>26</v>
      </c>
      <c r="AJ48" s="466">
        <v>25</v>
      </c>
      <c r="AK48" s="466">
        <v>16</v>
      </c>
      <c r="AL48" s="466">
        <v>13</v>
      </c>
      <c r="AM48" s="466">
        <v>27</v>
      </c>
      <c r="AN48" s="466">
        <v>20</v>
      </c>
      <c r="AO48" s="466">
        <v>9</v>
      </c>
      <c r="AP48" s="466">
        <v>33</v>
      </c>
      <c r="AQ48" s="467">
        <v>34</v>
      </c>
      <c r="AR48" s="465">
        <v>28</v>
      </c>
      <c r="AS48" s="642">
        <f t="shared" si="22"/>
        <v>25.916666666666668</v>
      </c>
      <c r="AT48" s="804">
        <f t="shared" si="23"/>
        <v>0.14704491725768323</v>
      </c>
      <c r="AU48" s="1564">
        <v>43</v>
      </c>
      <c r="AV48" s="708">
        <v>31</v>
      </c>
      <c r="AW48" s="466">
        <v>29</v>
      </c>
      <c r="AX48" s="466">
        <v>49</v>
      </c>
      <c r="AY48" s="466">
        <v>33</v>
      </c>
      <c r="AZ48" s="466">
        <v>27</v>
      </c>
      <c r="BA48" s="466">
        <v>32</v>
      </c>
      <c r="BB48" s="466">
        <v>33</v>
      </c>
      <c r="BC48" s="466">
        <v>9</v>
      </c>
      <c r="BD48" s="466">
        <v>37</v>
      </c>
      <c r="BE48" s="467">
        <v>17</v>
      </c>
      <c r="BF48" s="465">
        <v>38</v>
      </c>
      <c r="BG48" s="642">
        <v>32</v>
      </c>
      <c r="BH48" s="1020">
        <v>0.153</v>
      </c>
      <c r="BI48" s="1564">
        <v>32</v>
      </c>
      <c r="BJ48" s="708">
        <v>24</v>
      </c>
      <c r="BK48" s="466">
        <v>31</v>
      </c>
      <c r="BL48" s="466">
        <v>22</v>
      </c>
      <c r="BM48" s="466">
        <v>19</v>
      </c>
      <c r="BN48" s="466">
        <v>1734</v>
      </c>
      <c r="BO48" s="466">
        <v>12</v>
      </c>
      <c r="BP48" s="466">
        <v>12</v>
      </c>
      <c r="BQ48" s="466">
        <v>7</v>
      </c>
      <c r="BR48" s="466">
        <v>10</v>
      </c>
      <c r="BS48" s="467">
        <v>18</v>
      </c>
      <c r="BT48" s="465">
        <v>1728</v>
      </c>
      <c r="BU48" s="1960">
        <v>304.08333333333331</v>
      </c>
      <c r="BV48" s="1020">
        <v>0.20200000000000001</v>
      </c>
      <c r="BW48" s="325"/>
    </row>
    <row r="49" spans="1:76">
      <c r="A49" s="407" t="s">
        <v>225</v>
      </c>
      <c r="B49" s="849" t="s">
        <v>135</v>
      </c>
      <c r="C49" s="143">
        <v>0</v>
      </c>
      <c r="D49" s="144">
        <v>0</v>
      </c>
      <c r="E49" s="143">
        <v>0</v>
      </c>
      <c r="F49" s="143">
        <v>0</v>
      </c>
      <c r="G49" s="143">
        <v>0</v>
      </c>
      <c r="H49" s="143">
        <v>2</v>
      </c>
      <c r="I49" s="143">
        <v>0</v>
      </c>
      <c r="J49" s="143">
        <v>1</v>
      </c>
      <c r="K49" s="143">
        <v>0</v>
      </c>
      <c r="L49" s="143">
        <v>0</v>
      </c>
      <c r="M49" s="143">
        <v>1</v>
      </c>
      <c r="N49" s="190">
        <v>2</v>
      </c>
      <c r="O49" s="679">
        <f t="shared" si="18"/>
        <v>0.5</v>
      </c>
      <c r="P49" s="662">
        <f t="shared" si="19"/>
        <v>7.8947368421052627E-2</v>
      </c>
      <c r="Q49" s="641" t="s">
        <v>228</v>
      </c>
      <c r="R49" s="662" t="s">
        <v>30</v>
      </c>
      <c r="S49" s="143">
        <v>59</v>
      </c>
      <c r="T49" s="144">
        <v>53</v>
      </c>
      <c r="U49" s="143">
        <v>47</v>
      </c>
      <c r="V49" s="143">
        <v>31</v>
      </c>
      <c r="W49" s="143">
        <v>32</v>
      </c>
      <c r="X49" s="143">
        <v>13</v>
      </c>
      <c r="Y49" s="143">
        <v>25</v>
      </c>
      <c r="Z49" s="143">
        <v>23</v>
      </c>
      <c r="AA49" s="143">
        <v>8</v>
      </c>
      <c r="AB49" s="143">
        <v>33</v>
      </c>
      <c r="AC49" s="143">
        <v>26</v>
      </c>
      <c r="AD49" s="190">
        <v>33</v>
      </c>
      <c r="AE49" s="679">
        <f t="shared" si="20"/>
        <v>31.916666666666668</v>
      </c>
      <c r="AF49" s="662">
        <f t="shared" si="21"/>
        <v>0.12698938992042441</v>
      </c>
      <c r="AG49" s="711">
        <v>29</v>
      </c>
      <c r="AH49" s="708">
        <v>24</v>
      </c>
      <c r="AI49" s="466">
        <v>12</v>
      </c>
      <c r="AJ49" s="466">
        <v>23</v>
      </c>
      <c r="AK49" s="466">
        <v>9</v>
      </c>
      <c r="AL49" s="466">
        <v>7</v>
      </c>
      <c r="AM49" s="466">
        <v>12</v>
      </c>
      <c r="AN49" s="466">
        <v>14</v>
      </c>
      <c r="AO49" s="466">
        <v>6</v>
      </c>
      <c r="AP49" s="466">
        <v>7</v>
      </c>
      <c r="AQ49" s="467">
        <v>17</v>
      </c>
      <c r="AR49" s="465">
        <v>21</v>
      </c>
      <c r="AS49" s="641">
        <f t="shared" si="22"/>
        <v>15.083333333333334</v>
      </c>
      <c r="AT49" s="804">
        <f t="shared" si="23"/>
        <v>8.5579196217494088E-2</v>
      </c>
      <c r="AU49" s="1564">
        <v>36</v>
      </c>
      <c r="AV49" s="708">
        <v>28</v>
      </c>
      <c r="AW49" s="466">
        <v>14</v>
      </c>
      <c r="AX49" s="466">
        <v>18</v>
      </c>
      <c r="AY49" s="466">
        <v>20</v>
      </c>
      <c r="AZ49" s="466">
        <v>25</v>
      </c>
      <c r="BA49" s="466">
        <v>18</v>
      </c>
      <c r="BB49" s="466">
        <v>5</v>
      </c>
      <c r="BC49" s="466">
        <v>9</v>
      </c>
      <c r="BD49" s="466">
        <v>16</v>
      </c>
      <c r="BE49" s="467">
        <v>17</v>
      </c>
      <c r="BF49" s="465">
        <v>23</v>
      </c>
      <c r="BG49" s="641">
        <v>19</v>
      </c>
      <c r="BH49" s="1020">
        <v>9.0999999999999998E-2</v>
      </c>
      <c r="BI49" s="1564">
        <v>27</v>
      </c>
      <c r="BJ49" s="708">
        <v>26</v>
      </c>
      <c r="BK49" s="466">
        <v>30</v>
      </c>
      <c r="BL49" s="466">
        <v>18</v>
      </c>
      <c r="BM49" s="466">
        <v>7</v>
      </c>
      <c r="BN49" s="466">
        <v>1625</v>
      </c>
      <c r="BO49" s="466">
        <v>3</v>
      </c>
      <c r="BP49" s="466">
        <v>2</v>
      </c>
      <c r="BQ49" s="466">
        <v>3</v>
      </c>
      <c r="BR49" s="466">
        <v>6</v>
      </c>
      <c r="BS49" s="467">
        <v>8</v>
      </c>
      <c r="BT49" s="465">
        <v>1574</v>
      </c>
      <c r="BU49" s="1960">
        <v>277.41666666666669</v>
      </c>
      <c r="BV49" s="1020">
        <v>0.184</v>
      </c>
      <c r="BW49" s="325"/>
    </row>
    <row r="50" spans="1:76" ht="12.6" thickBot="1">
      <c r="A50" s="406" t="s">
        <v>226</v>
      </c>
      <c r="B50" s="854" t="s">
        <v>135</v>
      </c>
      <c r="C50" s="408">
        <v>0</v>
      </c>
      <c r="D50" s="720">
        <v>0</v>
      </c>
      <c r="E50" s="408">
        <v>0</v>
      </c>
      <c r="F50" s="408">
        <v>0</v>
      </c>
      <c r="G50" s="408">
        <v>0</v>
      </c>
      <c r="H50" s="408">
        <v>0</v>
      </c>
      <c r="I50" s="408">
        <v>0</v>
      </c>
      <c r="J50" s="408">
        <v>0</v>
      </c>
      <c r="K50" s="408">
        <v>0</v>
      </c>
      <c r="L50" s="408">
        <v>0</v>
      </c>
      <c r="M50" s="408">
        <v>2</v>
      </c>
      <c r="N50" s="389">
        <v>1</v>
      </c>
      <c r="O50" s="680">
        <f t="shared" si="18"/>
        <v>0.25</v>
      </c>
      <c r="P50" s="662">
        <f t="shared" si="19"/>
        <v>3.9473684210526314E-2</v>
      </c>
      <c r="Q50" s="643" t="s">
        <v>228</v>
      </c>
      <c r="R50" s="664" t="s">
        <v>30</v>
      </c>
      <c r="S50" s="807">
        <v>12</v>
      </c>
      <c r="T50" s="146">
        <v>8</v>
      </c>
      <c r="U50" s="145">
        <v>8</v>
      </c>
      <c r="V50" s="145">
        <v>4</v>
      </c>
      <c r="W50" s="145">
        <v>2</v>
      </c>
      <c r="X50" s="145">
        <v>2</v>
      </c>
      <c r="Y50" s="145">
        <v>1</v>
      </c>
      <c r="Z50" s="145">
        <v>0</v>
      </c>
      <c r="AA50" s="145">
        <v>2</v>
      </c>
      <c r="AB50" s="145">
        <v>4</v>
      </c>
      <c r="AC50" s="145">
        <v>1</v>
      </c>
      <c r="AD50" s="808">
        <v>4</v>
      </c>
      <c r="AE50" s="658">
        <f t="shared" si="20"/>
        <v>4</v>
      </c>
      <c r="AF50" s="662">
        <f t="shared" si="21"/>
        <v>1.5915119363395226E-2</v>
      </c>
      <c r="AG50" s="712">
        <v>2</v>
      </c>
      <c r="AH50" s="709"/>
      <c r="AI50" s="463">
        <v>4</v>
      </c>
      <c r="AJ50" s="463"/>
      <c r="AK50" s="463"/>
      <c r="AL50" s="463">
        <v>1</v>
      </c>
      <c r="AM50" s="463"/>
      <c r="AN50" s="463"/>
      <c r="AO50" s="463"/>
      <c r="AP50" s="463">
        <v>1</v>
      </c>
      <c r="AQ50" s="468">
        <v>3</v>
      </c>
      <c r="AR50" s="462">
        <v>1</v>
      </c>
      <c r="AS50" s="643">
        <f t="shared" si="22"/>
        <v>2</v>
      </c>
      <c r="AT50" s="1021">
        <f t="shared" si="23"/>
        <v>1.1347517730496455E-2</v>
      </c>
      <c r="AU50" s="1565">
        <v>4</v>
      </c>
      <c r="AV50" s="1566">
        <v>3</v>
      </c>
      <c r="AW50" s="649">
        <v>1</v>
      </c>
      <c r="AX50" s="649">
        <v>5</v>
      </c>
      <c r="AY50" s="649">
        <v>2</v>
      </c>
      <c r="AZ50" s="649">
        <v>1</v>
      </c>
      <c r="BA50" s="649">
        <v>1</v>
      </c>
      <c r="BB50" s="649">
        <v>0</v>
      </c>
      <c r="BC50" s="649">
        <v>0</v>
      </c>
      <c r="BD50" s="649">
        <v>0</v>
      </c>
      <c r="BE50" s="702">
        <v>0</v>
      </c>
      <c r="BF50" s="651">
        <v>3</v>
      </c>
      <c r="BG50" s="1024">
        <v>2</v>
      </c>
      <c r="BH50" s="668">
        <v>0.01</v>
      </c>
      <c r="BI50" s="1565">
        <v>4</v>
      </c>
      <c r="BJ50" s="1566">
        <v>3</v>
      </c>
      <c r="BK50" s="649">
        <v>0</v>
      </c>
      <c r="BL50" s="649">
        <v>2</v>
      </c>
      <c r="BM50" s="649">
        <v>1</v>
      </c>
      <c r="BN50" s="649">
        <v>299</v>
      </c>
      <c r="BO50" s="649">
        <v>0</v>
      </c>
      <c r="BP50" s="649">
        <v>1</v>
      </c>
      <c r="BQ50" s="649">
        <v>0</v>
      </c>
      <c r="BR50" s="649">
        <v>0</v>
      </c>
      <c r="BS50" s="702">
        <v>1</v>
      </c>
      <c r="BT50" s="651">
        <v>251</v>
      </c>
      <c r="BU50" s="1960">
        <v>46.833333333333336</v>
      </c>
      <c r="BV50" s="668">
        <v>3.2000000000000001E-2</v>
      </c>
      <c r="BW50" s="325"/>
    </row>
    <row r="51" spans="1:76">
      <c r="B51" s="809"/>
      <c r="O51" s="660"/>
      <c r="P51" s="660"/>
      <c r="R51" s="660"/>
      <c r="AE51" s="660"/>
      <c r="AF51" s="660"/>
      <c r="AT51" s="660"/>
      <c r="BU51" s="660"/>
    </row>
    <row r="52" spans="1:76">
      <c r="B52" s="743"/>
    </row>
    <row r="53" spans="1:76" ht="12.6" thickBot="1">
      <c r="B53" s="743"/>
    </row>
    <row r="54" spans="1:76" ht="15" customHeight="1" thickBot="1">
      <c r="B54" s="787" t="s">
        <v>6</v>
      </c>
      <c r="C54" s="2312" t="s">
        <v>7</v>
      </c>
      <c r="D54" s="2313"/>
      <c r="E54" s="2313"/>
      <c r="F54" s="2313"/>
      <c r="G54" s="2313"/>
      <c r="H54" s="2313"/>
      <c r="I54" s="2313"/>
      <c r="J54" s="2313"/>
      <c r="K54" s="2313"/>
      <c r="L54" s="2313"/>
      <c r="M54" s="2313"/>
      <c r="N54" s="2313"/>
      <c r="O54" s="2313"/>
      <c r="P54" s="2314"/>
      <c r="Q54" s="2319" t="s">
        <v>8</v>
      </c>
      <c r="R54" s="2320"/>
      <c r="S54" s="2312" t="s">
        <v>9</v>
      </c>
      <c r="T54" s="2313"/>
      <c r="U54" s="2313"/>
      <c r="V54" s="2313"/>
      <c r="W54" s="2313"/>
      <c r="X54" s="2313"/>
      <c r="Y54" s="2313"/>
      <c r="Z54" s="2313"/>
      <c r="AA54" s="2313"/>
      <c r="AB54" s="2313"/>
      <c r="AC54" s="2313"/>
      <c r="AD54" s="2313"/>
      <c r="AE54" s="2313"/>
      <c r="AF54" s="2314"/>
      <c r="AG54" s="2295" t="s">
        <v>10</v>
      </c>
      <c r="AH54" s="2296"/>
      <c r="AI54" s="2296"/>
      <c r="AJ54" s="2296"/>
      <c r="AK54" s="2296"/>
      <c r="AL54" s="2296"/>
      <c r="AM54" s="2296"/>
      <c r="AN54" s="2296"/>
      <c r="AO54" s="2296"/>
      <c r="AP54" s="2296"/>
      <c r="AQ54" s="2296"/>
      <c r="AR54" s="2296"/>
      <c r="AS54" s="2296"/>
      <c r="AT54" s="2297"/>
      <c r="AU54" s="2295" t="s">
        <v>11</v>
      </c>
      <c r="AV54" s="2296"/>
      <c r="AW54" s="2296"/>
      <c r="AX54" s="2296"/>
      <c r="AY54" s="2296"/>
      <c r="AZ54" s="2296"/>
      <c r="BA54" s="2296"/>
      <c r="BB54" s="2296"/>
      <c r="BC54" s="2296"/>
      <c r="BD54" s="2296"/>
      <c r="BE54" s="2296"/>
      <c r="BF54" s="2296"/>
      <c r="BG54" s="2296"/>
      <c r="BH54" s="2297"/>
      <c r="BI54" s="2295" t="s">
        <v>12</v>
      </c>
      <c r="BJ54" s="2296"/>
      <c r="BK54" s="2296"/>
      <c r="BL54" s="2296"/>
      <c r="BM54" s="2296"/>
      <c r="BN54" s="2296"/>
      <c r="BO54" s="2296"/>
      <c r="BP54" s="2296"/>
      <c r="BQ54" s="2296"/>
      <c r="BR54" s="2296"/>
      <c r="BS54" s="2296"/>
      <c r="BT54" s="2296"/>
      <c r="BU54" s="2296"/>
      <c r="BV54" s="2297"/>
    </row>
    <row r="55" spans="1:76" ht="13.9" thickBot="1">
      <c r="A55" s="404" t="s">
        <v>231</v>
      </c>
      <c r="B55" s="788"/>
      <c r="C55" s="689">
        <v>43951</v>
      </c>
      <c r="D55" s="758">
        <v>43982</v>
      </c>
      <c r="E55" s="689">
        <v>44012</v>
      </c>
      <c r="F55" s="688">
        <v>44043</v>
      </c>
      <c r="G55" s="690">
        <v>44074</v>
      </c>
      <c r="H55" s="688">
        <v>44104</v>
      </c>
      <c r="I55" s="689">
        <v>44135</v>
      </c>
      <c r="J55" s="688">
        <v>44165</v>
      </c>
      <c r="K55" s="689">
        <v>44196</v>
      </c>
      <c r="L55" s="688">
        <v>44227</v>
      </c>
      <c r="M55" s="689">
        <v>44255</v>
      </c>
      <c r="N55" s="751">
        <v>44286</v>
      </c>
      <c r="O55" s="692" t="s">
        <v>232</v>
      </c>
      <c r="P55" s="691" t="s">
        <v>117</v>
      </c>
      <c r="Q55" s="748" t="s">
        <v>232</v>
      </c>
      <c r="R55" s="648" t="s">
        <v>117</v>
      </c>
      <c r="S55" s="689">
        <v>44681</v>
      </c>
      <c r="T55" s="758">
        <v>44712</v>
      </c>
      <c r="U55" s="689">
        <v>44742</v>
      </c>
      <c r="V55" s="688">
        <v>44773</v>
      </c>
      <c r="W55" s="690">
        <v>44804</v>
      </c>
      <c r="X55" s="688">
        <v>44834</v>
      </c>
      <c r="Y55" s="689">
        <v>44865</v>
      </c>
      <c r="Z55" s="688">
        <v>44895</v>
      </c>
      <c r="AA55" s="689">
        <v>44926</v>
      </c>
      <c r="AB55" s="688">
        <v>44957</v>
      </c>
      <c r="AC55" s="758">
        <v>44985</v>
      </c>
      <c r="AD55" s="689">
        <v>45016</v>
      </c>
      <c r="AE55" s="692" t="s">
        <v>232</v>
      </c>
      <c r="AF55" s="691" t="s">
        <v>117</v>
      </c>
      <c r="AG55" s="437">
        <v>45030</v>
      </c>
      <c r="AH55" s="402">
        <v>45062</v>
      </c>
      <c r="AI55" s="402">
        <v>45094</v>
      </c>
      <c r="AJ55" s="403">
        <v>45126</v>
      </c>
      <c r="AK55" s="402">
        <v>45158</v>
      </c>
      <c r="AL55" s="403">
        <v>45190</v>
      </c>
      <c r="AM55" s="402">
        <v>45222</v>
      </c>
      <c r="AN55" s="403">
        <v>45254</v>
      </c>
      <c r="AO55" s="402">
        <v>45286</v>
      </c>
      <c r="AP55" s="403">
        <v>45318</v>
      </c>
      <c r="AQ55" s="402">
        <v>45350</v>
      </c>
      <c r="AR55" s="403">
        <v>45382</v>
      </c>
      <c r="AS55" s="748" t="s">
        <v>232</v>
      </c>
      <c r="AT55" s="648" t="s">
        <v>117</v>
      </c>
      <c r="AU55" s="730">
        <v>45396</v>
      </c>
      <c r="AV55" s="731">
        <v>45428</v>
      </c>
      <c r="AW55" s="730">
        <v>45460</v>
      </c>
      <c r="AX55" s="730">
        <v>45492</v>
      </c>
      <c r="AY55" s="731">
        <v>45524</v>
      </c>
      <c r="AZ55" s="730">
        <v>45556</v>
      </c>
      <c r="BA55" s="730">
        <v>45588</v>
      </c>
      <c r="BB55" s="731">
        <v>45620</v>
      </c>
      <c r="BC55" s="730">
        <v>45652</v>
      </c>
      <c r="BD55" s="730">
        <v>45684</v>
      </c>
      <c r="BE55" s="731">
        <v>45716</v>
      </c>
      <c r="BF55" s="730">
        <v>45717</v>
      </c>
      <c r="BG55" s="732" t="s">
        <v>232</v>
      </c>
      <c r="BH55" s="733" t="s">
        <v>117</v>
      </c>
      <c r="BI55" s="730">
        <v>45761</v>
      </c>
      <c r="BJ55" s="731">
        <v>45793</v>
      </c>
      <c r="BK55" s="730">
        <v>45825</v>
      </c>
      <c r="BL55" s="730">
        <v>45857</v>
      </c>
      <c r="BM55" s="731">
        <v>45889</v>
      </c>
      <c r="BN55" s="730">
        <v>45921</v>
      </c>
      <c r="BO55" s="730">
        <v>45953</v>
      </c>
      <c r="BP55" s="731">
        <v>45985</v>
      </c>
      <c r="BQ55" s="730">
        <v>46017</v>
      </c>
      <c r="BR55" s="730">
        <v>46049</v>
      </c>
      <c r="BS55" s="731">
        <v>46081</v>
      </c>
      <c r="BT55" s="730">
        <v>46082</v>
      </c>
      <c r="BU55" s="732" t="s">
        <v>232</v>
      </c>
      <c r="BV55" s="733" t="s">
        <v>117</v>
      </c>
    </row>
    <row r="56" spans="1:76">
      <c r="A56" s="405" t="s">
        <v>66</v>
      </c>
      <c r="B56" s="845" t="s">
        <v>135</v>
      </c>
      <c r="C56" s="718">
        <v>31</v>
      </c>
      <c r="D56" s="327">
        <v>56</v>
      </c>
      <c r="E56" s="326">
        <v>23</v>
      </c>
      <c r="F56" s="326">
        <v>58</v>
      </c>
      <c r="G56" s="326">
        <v>74</v>
      </c>
      <c r="H56" s="326">
        <v>66</v>
      </c>
      <c r="I56" s="326">
        <v>93</v>
      </c>
      <c r="J56" s="326">
        <v>49</v>
      </c>
      <c r="K56" s="326">
        <v>465</v>
      </c>
      <c r="L56" s="326">
        <v>43</v>
      </c>
      <c r="M56" s="327">
        <v>51</v>
      </c>
      <c r="N56" s="324">
        <v>266</v>
      </c>
      <c r="O56" s="684">
        <f>SUM(C56:N56)</f>
        <v>1275</v>
      </c>
      <c r="P56" s="683">
        <f>O56/(O56+O57)</f>
        <v>0.60198300283286121</v>
      </c>
      <c r="Q56" s="749" t="s">
        <v>135</v>
      </c>
      <c r="R56" s="669" t="s">
        <v>30</v>
      </c>
      <c r="S56" s="718">
        <v>66</v>
      </c>
      <c r="T56" s="327">
        <v>55</v>
      </c>
      <c r="U56" s="326">
        <v>72</v>
      </c>
      <c r="V56" s="326">
        <v>86</v>
      </c>
      <c r="W56" s="326">
        <v>101</v>
      </c>
      <c r="X56" s="326">
        <v>142</v>
      </c>
      <c r="Y56" s="326">
        <v>85</v>
      </c>
      <c r="Z56" s="326">
        <v>81</v>
      </c>
      <c r="AA56" s="326">
        <v>81</v>
      </c>
      <c r="AB56" s="326">
        <v>65</v>
      </c>
      <c r="AC56" s="327">
        <v>61</v>
      </c>
      <c r="AD56" s="328">
        <v>94</v>
      </c>
      <c r="AE56" s="684">
        <f>SUM(S56:AD56)</f>
        <v>989</v>
      </c>
      <c r="AF56" s="683">
        <f>AE56/(AE56+AE57)</f>
        <v>0.67416496250852076</v>
      </c>
      <c r="AG56" s="657">
        <v>75</v>
      </c>
      <c r="AH56" s="459">
        <v>79</v>
      </c>
      <c r="AI56" s="460">
        <v>89</v>
      </c>
      <c r="AJ56" s="459">
        <v>65</v>
      </c>
      <c r="AK56" s="461">
        <v>81</v>
      </c>
      <c r="AL56" s="460">
        <v>84</v>
      </c>
      <c r="AM56" s="459">
        <v>68</v>
      </c>
      <c r="AN56" s="458">
        <v>57</v>
      </c>
      <c r="AO56" s="460">
        <v>58</v>
      </c>
      <c r="AP56" s="459">
        <v>67</v>
      </c>
      <c r="AQ56" s="459">
        <v>63</v>
      </c>
      <c r="AR56" s="457">
        <v>76</v>
      </c>
      <c r="AS56" s="749">
        <f>SUM(AG56:AR56)</f>
        <v>862</v>
      </c>
      <c r="AT56" s="669">
        <f>AS56/(AS56+AS57)</f>
        <v>0.66461063993831915</v>
      </c>
      <c r="AU56" s="657">
        <v>75</v>
      </c>
      <c r="AV56" s="459">
        <v>93</v>
      </c>
      <c r="AW56" s="460">
        <v>74</v>
      </c>
      <c r="AX56" s="459">
        <v>75</v>
      </c>
      <c r="AY56" s="461">
        <v>112</v>
      </c>
      <c r="AZ56" s="460">
        <v>101</v>
      </c>
      <c r="BA56" s="459">
        <v>101</v>
      </c>
      <c r="BB56" s="458">
        <v>61</v>
      </c>
      <c r="BC56" s="460">
        <v>73</v>
      </c>
      <c r="BD56" s="459">
        <v>74</v>
      </c>
      <c r="BE56" s="459">
        <v>55</v>
      </c>
      <c r="BF56" s="457">
        <v>57</v>
      </c>
      <c r="BG56" s="749">
        <v>951</v>
      </c>
      <c r="BH56" s="669">
        <v>0.59799999999999998</v>
      </c>
      <c r="BI56" s="657">
        <v>62</v>
      </c>
      <c r="BJ56" s="459">
        <v>77</v>
      </c>
      <c r="BK56" s="460">
        <v>80</v>
      </c>
      <c r="BL56" s="459">
        <v>78</v>
      </c>
      <c r="BM56" s="464">
        <v>78</v>
      </c>
      <c r="BN56" s="460">
        <v>93</v>
      </c>
      <c r="BO56" s="459">
        <v>97</v>
      </c>
      <c r="BP56" s="458">
        <v>63</v>
      </c>
      <c r="BQ56" s="460">
        <v>58</v>
      </c>
      <c r="BR56" s="459">
        <v>58</v>
      </c>
      <c r="BS56" s="459">
        <v>67</v>
      </c>
      <c r="BT56" s="457">
        <v>90</v>
      </c>
      <c r="BU56" s="1960">
        <v>901</v>
      </c>
      <c r="BV56" s="669">
        <v>0.626</v>
      </c>
    </row>
    <row r="57" spans="1:76" ht="12.6" thickBot="1">
      <c r="A57" s="406" t="s">
        <v>67</v>
      </c>
      <c r="B57" s="847" t="s">
        <v>135</v>
      </c>
      <c r="C57" s="783">
        <v>15</v>
      </c>
      <c r="D57" s="753">
        <v>41</v>
      </c>
      <c r="E57" s="754">
        <v>13</v>
      </c>
      <c r="F57" s="754">
        <v>37</v>
      </c>
      <c r="G57" s="754">
        <v>39</v>
      </c>
      <c r="H57" s="754">
        <v>41</v>
      </c>
      <c r="I57" s="754">
        <v>87</v>
      </c>
      <c r="J57" s="754">
        <v>28</v>
      </c>
      <c r="K57" s="754">
        <v>346</v>
      </c>
      <c r="L57" s="754">
        <v>22</v>
      </c>
      <c r="M57" s="753">
        <v>51</v>
      </c>
      <c r="N57" s="752">
        <v>123</v>
      </c>
      <c r="O57" s="654">
        <f>SUM(C57:N57)</f>
        <v>843</v>
      </c>
      <c r="P57" s="670">
        <f>O57/(O56+O57)</f>
        <v>0.39801699716713879</v>
      </c>
      <c r="Q57" s="750" t="s">
        <v>135</v>
      </c>
      <c r="R57" s="670" t="s">
        <v>30</v>
      </c>
      <c r="S57" s="783">
        <v>29</v>
      </c>
      <c r="T57" s="753">
        <v>32</v>
      </c>
      <c r="U57" s="754">
        <v>43</v>
      </c>
      <c r="V57" s="754">
        <v>48</v>
      </c>
      <c r="W57" s="754">
        <v>43</v>
      </c>
      <c r="X57" s="754">
        <v>63</v>
      </c>
      <c r="Y57" s="754">
        <v>34</v>
      </c>
      <c r="Z57" s="754">
        <v>32</v>
      </c>
      <c r="AA57" s="754">
        <v>43</v>
      </c>
      <c r="AB57" s="754">
        <v>31</v>
      </c>
      <c r="AC57" s="753">
        <v>36</v>
      </c>
      <c r="AD57" s="785">
        <v>44</v>
      </c>
      <c r="AE57" s="654">
        <f>SUM(S57:AD57)</f>
        <v>478</v>
      </c>
      <c r="AF57" s="670">
        <f>AE57/(AE56+AE57)</f>
        <v>0.32583503749147918</v>
      </c>
      <c r="AG57" s="652">
        <v>28</v>
      </c>
      <c r="AH57" s="649">
        <v>29</v>
      </c>
      <c r="AI57" s="650">
        <v>41</v>
      </c>
      <c r="AJ57" s="649">
        <v>37</v>
      </c>
      <c r="AK57" s="650">
        <v>35</v>
      </c>
      <c r="AL57" s="652">
        <v>50</v>
      </c>
      <c r="AM57" s="649">
        <v>46</v>
      </c>
      <c r="AN57" s="651">
        <v>34</v>
      </c>
      <c r="AO57" s="650">
        <v>30</v>
      </c>
      <c r="AP57" s="649">
        <v>29</v>
      </c>
      <c r="AQ57" s="702">
        <v>31</v>
      </c>
      <c r="AR57" s="651">
        <v>45</v>
      </c>
      <c r="AS57" s="750">
        <f>SUM(AG57:AR57)</f>
        <v>435</v>
      </c>
      <c r="AT57" s="670">
        <f>AS57/(AS56+AS57)</f>
        <v>0.3353893600616808</v>
      </c>
      <c r="AU57" s="652">
        <v>58</v>
      </c>
      <c r="AV57" s="649">
        <v>50</v>
      </c>
      <c r="AW57" s="650">
        <v>68</v>
      </c>
      <c r="AX57" s="649">
        <v>49</v>
      </c>
      <c r="AY57" s="650">
        <v>65</v>
      </c>
      <c r="AZ57" s="652">
        <v>72</v>
      </c>
      <c r="BA57" s="649">
        <v>77</v>
      </c>
      <c r="BB57" s="651">
        <v>41</v>
      </c>
      <c r="BC57" s="650">
        <v>39</v>
      </c>
      <c r="BD57" s="649">
        <v>44</v>
      </c>
      <c r="BE57" s="702">
        <v>37</v>
      </c>
      <c r="BF57" s="651">
        <v>38</v>
      </c>
      <c r="BG57" s="750">
        <v>638</v>
      </c>
      <c r="BH57" s="670">
        <v>0.40200000000000002</v>
      </c>
      <c r="BI57" s="652">
        <v>35</v>
      </c>
      <c r="BJ57" s="649">
        <v>40</v>
      </c>
      <c r="BK57" s="650">
        <v>45</v>
      </c>
      <c r="BL57" s="649">
        <v>40</v>
      </c>
      <c r="BM57" s="650">
        <v>42</v>
      </c>
      <c r="BN57" s="652">
        <v>58</v>
      </c>
      <c r="BO57" s="649">
        <v>70</v>
      </c>
      <c r="BP57" s="651">
        <v>42</v>
      </c>
      <c r="BQ57" s="650">
        <v>29</v>
      </c>
      <c r="BR57" s="649">
        <v>30</v>
      </c>
      <c r="BS57" s="702">
        <v>51</v>
      </c>
      <c r="BT57" s="651">
        <v>57</v>
      </c>
      <c r="BU57" s="1960">
        <v>539</v>
      </c>
      <c r="BV57" s="670">
        <v>0.374</v>
      </c>
    </row>
    <row r="58" spans="1:76" ht="12.6" thickBot="1">
      <c r="A58" s="332"/>
      <c r="B58" s="738"/>
      <c r="C58" s="323"/>
      <c r="D58" s="323"/>
      <c r="E58" s="323"/>
      <c r="F58" s="323"/>
      <c r="G58" s="323"/>
      <c r="H58" s="323"/>
      <c r="I58" s="323"/>
      <c r="J58" s="323"/>
      <c r="K58" s="323"/>
      <c r="L58" s="323"/>
      <c r="M58" s="323"/>
      <c r="N58" s="323"/>
      <c r="O58" s="323"/>
      <c r="P58" s="671"/>
      <c r="Q58" s="323"/>
      <c r="R58" s="671"/>
      <c r="S58" s="323"/>
      <c r="T58" s="323"/>
      <c r="U58" s="323"/>
      <c r="V58" s="323"/>
      <c r="W58" s="323"/>
      <c r="X58" s="323"/>
      <c r="Y58" s="323"/>
      <c r="Z58" s="323"/>
      <c r="AA58" s="323"/>
      <c r="AB58" s="323"/>
      <c r="AC58" s="323"/>
      <c r="AD58" s="323"/>
      <c r="AE58" s="323"/>
      <c r="AF58" s="671"/>
      <c r="AG58" s="323"/>
      <c r="AH58" s="323"/>
      <c r="AI58" s="323"/>
      <c r="AJ58" s="323"/>
      <c r="AK58" s="323"/>
      <c r="AL58" s="323"/>
      <c r="AM58" s="323"/>
      <c r="AN58" s="323"/>
      <c r="AO58" s="323"/>
      <c r="AP58" s="323"/>
      <c r="AQ58" s="323"/>
      <c r="AR58" s="323"/>
      <c r="AS58" s="323"/>
      <c r="AT58" s="671"/>
      <c r="AU58" s="323"/>
      <c r="AV58" s="323"/>
      <c r="AW58" s="323"/>
      <c r="AX58" s="323"/>
      <c r="AY58" s="323"/>
      <c r="AZ58" s="323"/>
      <c r="BA58" s="323"/>
      <c r="BB58" s="323"/>
      <c r="BC58" s="323"/>
      <c r="BD58" s="323"/>
      <c r="BE58" s="323"/>
      <c r="BF58" s="323"/>
      <c r="BG58" s="323"/>
      <c r="BH58" s="671"/>
      <c r="BI58" s="323"/>
      <c r="BJ58" s="323"/>
      <c r="BK58" s="323"/>
      <c r="BL58" s="323"/>
      <c r="BM58" s="323"/>
      <c r="BN58" s="323"/>
      <c r="BO58" s="323"/>
      <c r="BP58" s="323"/>
      <c r="BQ58" s="323"/>
      <c r="BR58" s="323"/>
      <c r="BS58" s="323"/>
      <c r="BT58" s="323"/>
      <c r="BU58" s="1014"/>
      <c r="BV58" s="671"/>
    </row>
    <row r="59" spans="1:76" ht="13.9" thickBot="1">
      <c r="A59" s="404" t="s">
        <v>231</v>
      </c>
      <c r="B59" s="739" t="s">
        <v>219</v>
      </c>
      <c r="C59" s="770">
        <v>43951</v>
      </c>
      <c r="D59" s="757">
        <v>43982</v>
      </c>
      <c r="E59" s="757">
        <v>44012</v>
      </c>
      <c r="F59" s="758">
        <v>44043</v>
      </c>
      <c r="G59" s="759">
        <v>44074</v>
      </c>
      <c r="H59" s="758">
        <v>44104</v>
      </c>
      <c r="I59" s="757">
        <v>44135</v>
      </c>
      <c r="J59" s="758">
        <v>44165</v>
      </c>
      <c r="K59" s="757">
        <v>44196</v>
      </c>
      <c r="L59" s="758">
        <v>44227</v>
      </c>
      <c r="M59" s="757">
        <v>44255</v>
      </c>
      <c r="N59" s="794">
        <v>44286</v>
      </c>
      <c r="O59" s="755" t="s">
        <v>232</v>
      </c>
      <c r="P59" s="686" t="s">
        <v>117</v>
      </c>
      <c r="Q59" s="638" t="s">
        <v>232</v>
      </c>
      <c r="R59" s="672" t="s">
        <v>117</v>
      </c>
      <c r="S59" s="770">
        <v>44681</v>
      </c>
      <c r="T59" s="757">
        <v>44712</v>
      </c>
      <c r="U59" s="757">
        <v>44742</v>
      </c>
      <c r="V59" s="758">
        <v>44773</v>
      </c>
      <c r="W59" s="759">
        <v>44804</v>
      </c>
      <c r="X59" s="758">
        <v>44834</v>
      </c>
      <c r="Y59" s="757">
        <v>44865</v>
      </c>
      <c r="Z59" s="758">
        <v>44895</v>
      </c>
      <c r="AA59" s="757">
        <v>44926</v>
      </c>
      <c r="AB59" s="758">
        <v>44957</v>
      </c>
      <c r="AC59" s="757">
        <v>44985</v>
      </c>
      <c r="AD59" s="794">
        <v>45016</v>
      </c>
      <c r="AE59" s="755" t="s">
        <v>232</v>
      </c>
      <c r="AF59" s="686" t="s">
        <v>117</v>
      </c>
      <c r="AG59" s="432">
        <v>45030</v>
      </c>
      <c r="AH59" s="433">
        <v>45062</v>
      </c>
      <c r="AI59" s="432">
        <v>45094</v>
      </c>
      <c r="AJ59" s="433">
        <v>45126</v>
      </c>
      <c r="AK59" s="432">
        <v>45158</v>
      </c>
      <c r="AL59" s="433">
        <v>45190</v>
      </c>
      <c r="AM59" s="432">
        <v>45222</v>
      </c>
      <c r="AN59" s="433">
        <v>45254</v>
      </c>
      <c r="AO59" s="432">
        <v>45286</v>
      </c>
      <c r="AP59" s="433">
        <v>45318</v>
      </c>
      <c r="AQ59" s="432">
        <v>45350</v>
      </c>
      <c r="AR59" s="433">
        <v>45382</v>
      </c>
      <c r="AS59" s="638" t="s">
        <v>232</v>
      </c>
      <c r="AT59" s="1026" t="s">
        <v>117</v>
      </c>
      <c r="AU59" s="1016">
        <v>45396</v>
      </c>
      <c r="AV59" s="403">
        <v>45428</v>
      </c>
      <c r="AW59" s="402">
        <v>45460</v>
      </c>
      <c r="AX59" s="402">
        <v>45492</v>
      </c>
      <c r="AY59" s="403">
        <v>45524</v>
      </c>
      <c r="AZ59" s="402">
        <v>45556</v>
      </c>
      <c r="BA59" s="402">
        <v>45588</v>
      </c>
      <c r="BB59" s="403">
        <v>45620</v>
      </c>
      <c r="BC59" s="402">
        <v>45652</v>
      </c>
      <c r="BD59" s="402">
        <v>45684</v>
      </c>
      <c r="BE59" s="403">
        <v>45716</v>
      </c>
      <c r="BF59" s="730">
        <v>45717</v>
      </c>
      <c r="BG59" s="1019" t="s">
        <v>232</v>
      </c>
      <c r="BH59" s="1011" t="s">
        <v>117</v>
      </c>
      <c r="BI59" s="730">
        <v>45761</v>
      </c>
      <c r="BJ59" s="731">
        <v>45793</v>
      </c>
      <c r="BK59" s="730">
        <v>45825</v>
      </c>
      <c r="BL59" s="730">
        <v>45857</v>
      </c>
      <c r="BM59" s="731">
        <v>45889</v>
      </c>
      <c r="BN59" s="730">
        <v>45921</v>
      </c>
      <c r="BO59" s="730">
        <v>45953</v>
      </c>
      <c r="BP59" s="731">
        <v>45985</v>
      </c>
      <c r="BQ59" s="730">
        <v>46017</v>
      </c>
      <c r="BR59" s="730">
        <v>46049</v>
      </c>
      <c r="BS59" s="731">
        <v>46081</v>
      </c>
      <c r="BT59" s="730">
        <v>46082</v>
      </c>
      <c r="BU59" s="1019" t="s">
        <v>232</v>
      </c>
      <c r="BV59" s="1011" t="s">
        <v>117</v>
      </c>
    </row>
    <row r="60" spans="1:76">
      <c r="A60" s="405" t="s">
        <v>93</v>
      </c>
      <c r="B60" s="848" t="s">
        <v>135</v>
      </c>
      <c r="C60" s="798">
        <v>3</v>
      </c>
      <c r="D60" s="329">
        <v>18</v>
      </c>
      <c r="E60" s="329">
        <v>1</v>
      </c>
      <c r="F60" s="329">
        <v>12</v>
      </c>
      <c r="G60" s="329">
        <v>9</v>
      </c>
      <c r="H60" s="329">
        <v>25</v>
      </c>
      <c r="I60" s="329">
        <v>16</v>
      </c>
      <c r="J60" s="329">
        <v>29</v>
      </c>
      <c r="K60" s="329">
        <v>18</v>
      </c>
      <c r="L60" s="329">
        <v>3</v>
      </c>
      <c r="M60" s="329">
        <v>3</v>
      </c>
      <c r="N60" s="795">
        <v>17</v>
      </c>
      <c r="O60" s="756">
        <f>SUM(C60:N60)</f>
        <v>154</v>
      </c>
      <c r="P60" s="662">
        <f>O60/SUM($O$60:$O$67)</f>
        <v>7.2710103871576962E-2</v>
      </c>
      <c r="Q60" s="641" t="s">
        <v>135</v>
      </c>
      <c r="R60" s="662" t="s">
        <v>30</v>
      </c>
      <c r="S60" s="798">
        <v>8</v>
      </c>
      <c r="T60" s="329">
        <v>11</v>
      </c>
      <c r="U60" s="329">
        <v>18</v>
      </c>
      <c r="V60" s="329">
        <v>13</v>
      </c>
      <c r="W60" s="329">
        <v>11</v>
      </c>
      <c r="X60" s="329">
        <v>20</v>
      </c>
      <c r="Y60" s="329">
        <v>15</v>
      </c>
      <c r="Z60" s="329">
        <v>8</v>
      </c>
      <c r="AA60" s="329">
        <v>4</v>
      </c>
      <c r="AB60" s="329">
        <v>6</v>
      </c>
      <c r="AC60" s="329">
        <v>14</v>
      </c>
      <c r="AD60" s="795">
        <v>13</v>
      </c>
      <c r="AE60" s="756">
        <f>SUM(S60:AD60)</f>
        <v>141</v>
      </c>
      <c r="AF60" s="662">
        <f>AE60/SUM($AE$60:$AE$67)</f>
        <v>0.10180505415162455</v>
      </c>
      <c r="AG60" s="710">
        <v>18</v>
      </c>
      <c r="AH60" s="705">
        <v>22</v>
      </c>
      <c r="AI60" s="458">
        <v>22</v>
      </c>
      <c r="AJ60" s="458">
        <v>18</v>
      </c>
      <c r="AK60" s="458">
        <v>16</v>
      </c>
      <c r="AL60" s="458">
        <v>13</v>
      </c>
      <c r="AM60" s="458">
        <v>12</v>
      </c>
      <c r="AN60" s="458">
        <v>14</v>
      </c>
      <c r="AO60" s="458">
        <v>9</v>
      </c>
      <c r="AP60" s="458">
        <v>13</v>
      </c>
      <c r="AQ60" s="459">
        <v>13</v>
      </c>
      <c r="AR60" s="457">
        <v>16</v>
      </c>
      <c r="AS60" s="641">
        <f>SUM(AG60:AR60)</f>
        <v>186</v>
      </c>
      <c r="AT60" s="804">
        <f t="shared" ref="AT60:AT67" si="24">AS60/SUM($AS$60:$AS$67)</f>
        <v>0.14868105515587529</v>
      </c>
      <c r="AU60" s="1563">
        <v>10</v>
      </c>
      <c r="AV60" s="705">
        <v>20</v>
      </c>
      <c r="AW60" s="458">
        <v>17</v>
      </c>
      <c r="AX60" s="458">
        <v>12</v>
      </c>
      <c r="AY60" s="458">
        <v>13</v>
      </c>
      <c r="AZ60" s="458">
        <v>17</v>
      </c>
      <c r="BA60" s="458">
        <v>12</v>
      </c>
      <c r="BB60" s="458">
        <v>12</v>
      </c>
      <c r="BC60" s="458">
        <v>11</v>
      </c>
      <c r="BD60" s="458">
        <v>5</v>
      </c>
      <c r="BE60" s="459">
        <v>10</v>
      </c>
      <c r="BF60" s="457">
        <v>12</v>
      </c>
      <c r="BG60" s="641">
        <v>151</v>
      </c>
      <c r="BH60" s="1020">
        <v>9.5000000000000001E-2</v>
      </c>
      <c r="BI60" s="1563">
        <v>9</v>
      </c>
      <c r="BJ60" s="705">
        <v>19</v>
      </c>
      <c r="BK60" s="458">
        <v>12</v>
      </c>
      <c r="BL60" s="458">
        <v>19</v>
      </c>
      <c r="BM60" s="458">
        <v>14</v>
      </c>
      <c r="BN60" s="458">
        <v>17</v>
      </c>
      <c r="BO60" s="458">
        <v>21</v>
      </c>
      <c r="BP60" s="458">
        <v>11</v>
      </c>
      <c r="BQ60" s="458">
        <v>12</v>
      </c>
      <c r="BR60" s="458">
        <v>6</v>
      </c>
      <c r="BS60" s="459">
        <v>10</v>
      </c>
      <c r="BT60" s="457">
        <v>14</v>
      </c>
      <c r="BU60" s="1960">
        <v>164</v>
      </c>
      <c r="BV60" s="1020">
        <v>0.1</v>
      </c>
      <c r="BW60" s="325"/>
      <c r="BX60" s="325"/>
    </row>
    <row r="61" spans="1:76">
      <c r="A61" s="407" t="s">
        <v>98</v>
      </c>
      <c r="B61" s="848" t="s">
        <v>135</v>
      </c>
      <c r="C61" s="722">
        <v>12</v>
      </c>
      <c r="D61" s="330">
        <v>31</v>
      </c>
      <c r="E61" s="330">
        <v>11</v>
      </c>
      <c r="F61" s="330">
        <v>24</v>
      </c>
      <c r="G61" s="330">
        <v>25</v>
      </c>
      <c r="H61" s="330">
        <v>15</v>
      </c>
      <c r="I61" s="330">
        <v>46</v>
      </c>
      <c r="J61" s="330">
        <v>5</v>
      </c>
      <c r="K61" s="330">
        <v>455</v>
      </c>
      <c r="L61" s="330">
        <v>7</v>
      </c>
      <c r="M61" s="330">
        <v>32</v>
      </c>
      <c r="N61" s="795">
        <v>29</v>
      </c>
      <c r="O61" s="756">
        <f t="shared" ref="O61:O67" si="25">SUM(C61:N61)</f>
        <v>692</v>
      </c>
      <c r="P61" s="662">
        <f t="shared" ref="P61:P67" si="26">O61/SUM($O$60:$O$67)</f>
        <v>0.32672332389046271</v>
      </c>
      <c r="Q61" s="641" t="s">
        <v>135</v>
      </c>
      <c r="R61" s="662" t="s">
        <v>30</v>
      </c>
      <c r="S61" s="722">
        <v>21</v>
      </c>
      <c r="T61" s="330">
        <v>27</v>
      </c>
      <c r="U61" s="330">
        <v>32</v>
      </c>
      <c r="V61" s="330">
        <v>34</v>
      </c>
      <c r="W61" s="330">
        <v>25</v>
      </c>
      <c r="X61" s="330">
        <v>38</v>
      </c>
      <c r="Y61" s="330">
        <v>31</v>
      </c>
      <c r="Z61" s="330">
        <v>23</v>
      </c>
      <c r="AA61" s="330">
        <v>7</v>
      </c>
      <c r="AB61" s="330">
        <v>20</v>
      </c>
      <c r="AC61" s="330">
        <v>17</v>
      </c>
      <c r="AD61" s="795">
        <v>29</v>
      </c>
      <c r="AE61" s="756">
        <f t="shared" ref="AE61:AE67" si="27">SUM(S61:AD61)</f>
        <v>304</v>
      </c>
      <c r="AF61" s="662">
        <f t="shared" ref="AF61:AF67" si="28">AE61/SUM($AE$60:$AE$67)</f>
        <v>0.21949458483754514</v>
      </c>
      <c r="AG61" s="711">
        <v>23</v>
      </c>
      <c r="AH61" s="708">
        <v>29</v>
      </c>
      <c r="AI61" s="466">
        <v>37</v>
      </c>
      <c r="AJ61" s="466">
        <v>22</v>
      </c>
      <c r="AK61" s="466">
        <v>28</v>
      </c>
      <c r="AL61" s="466">
        <v>24</v>
      </c>
      <c r="AM61" s="466">
        <v>20</v>
      </c>
      <c r="AN61" s="466">
        <v>24</v>
      </c>
      <c r="AO61" s="466">
        <v>16</v>
      </c>
      <c r="AP61" s="466">
        <v>29</v>
      </c>
      <c r="AQ61" s="467">
        <v>15</v>
      </c>
      <c r="AR61" s="465">
        <v>26</v>
      </c>
      <c r="AS61" s="641">
        <f t="shared" ref="AS61:AS67" si="29">SUM(AG61:AR61)</f>
        <v>293</v>
      </c>
      <c r="AT61" s="804">
        <f t="shared" si="24"/>
        <v>0.23421262989608313</v>
      </c>
      <c r="AU61" s="1564">
        <v>29</v>
      </c>
      <c r="AV61" s="708">
        <v>31</v>
      </c>
      <c r="AW61" s="466">
        <v>28</v>
      </c>
      <c r="AX61" s="466">
        <v>23</v>
      </c>
      <c r="AY61" s="466">
        <v>29</v>
      </c>
      <c r="AZ61" s="466">
        <v>26</v>
      </c>
      <c r="BA61" s="466">
        <v>23</v>
      </c>
      <c r="BB61" s="466">
        <v>13</v>
      </c>
      <c r="BC61" s="466">
        <v>21</v>
      </c>
      <c r="BD61" s="466">
        <v>19</v>
      </c>
      <c r="BE61" s="467">
        <v>24</v>
      </c>
      <c r="BF61" s="465">
        <v>14</v>
      </c>
      <c r="BG61" s="641">
        <v>280</v>
      </c>
      <c r="BH61" s="1020">
        <v>0.17599999999999999</v>
      </c>
      <c r="BI61" s="1564">
        <v>23</v>
      </c>
      <c r="BJ61" s="708">
        <v>21</v>
      </c>
      <c r="BK61" s="466">
        <v>29</v>
      </c>
      <c r="BL61" s="466">
        <v>25</v>
      </c>
      <c r="BM61" s="466">
        <v>18</v>
      </c>
      <c r="BN61" s="466">
        <v>28</v>
      </c>
      <c r="BO61" s="466">
        <v>31</v>
      </c>
      <c r="BP61" s="466">
        <v>15</v>
      </c>
      <c r="BQ61" s="466">
        <v>19</v>
      </c>
      <c r="BR61" s="466">
        <v>24</v>
      </c>
      <c r="BS61" s="467">
        <v>45</v>
      </c>
      <c r="BT61" s="465">
        <v>31</v>
      </c>
      <c r="BU61" s="1960">
        <v>309</v>
      </c>
      <c r="BV61" s="1020">
        <v>0.189</v>
      </c>
      <c r="BW61" s="325"/>
      <c r="BX61" s="325"/>
    </row>
    <row r="62" spans="1:76">
      <c r="A62" s="407" t="s">
        <v>99</v>
      </c>
      <c r="B62" s="848" t="s">
        <v>135</v>
      </c>
      <c r="C62" s="722">
        <v>31</v>
      </c>
      <c r="D62" s="330">
        <v>48</v>
      </c>
      <c r="E62" s="330">
        <v>24</v>
      </c>
      <c r="F62" s="330">
        <v>58</v>
      </c>
      <c r="G62" s="330">
        <v>79</v>
      </c>
      <c r="H62" s="330">
        <v>66</v>
      </c>
      <c r="I62" s="330">
        <v>117</v>
      </c>
      <c r="J62" s="330">
        <v>43</v>
      </c>
      <c r="K62" s="330">
        <v>338</v>
      </c>
      <c r="L62" s="330">
        <v>55</v>
      </c>
      <c r="M62" s="330">
        <v>66</v>
      </c>
      <c r="N62" s="795">
        <v>343</v>
      </c>
      <c r="O62" s="756">
        <f t="shared" si="25"/>
        <v>1268</v>
      </c>
      <c r="P62" s="662">
        <f t="shared" si="26"/>
        <v>0.59867799811142586</v>
      </c>
      <c r="Q62" s="641" t="s">
        <v>135</v>
      </c>
      <c r="R62" s="662" t="s">
        <v>30</v>
      </c>
      <c r="S62" s="722">
        <v>66</v>
      </c>
      <c r="T62" s="330">
        <v>49</v>
      </c>
      <c r="U62" s="330">
        <v>65</v>
      </c>
      <c r="V62" s="330">
        <v>87</v>
      </c>
      <c r="W62" s="330">
        <v>105</v>
      </c>
      <c r="X62" s="330">
        <v>147</v>
      </c>
      <c r="Y62" s="330">
        <v>72</v>
      </c>
      <c r="Z62" s="330">
        <v>81</v>
      </c>
      <c r="AA62" s="330">
        <v>32</v>
      </c>
      <c r="AB62" s="330">
        <v>70</v>
      </c>
      <c r="AC62" s="330">
        <v>64</v>
      </c>
      <c r="AD62" s="795">
        <v>85</v>
      </c>
      <c r="AE62" s="756">
        <f t="shared" si="27"/>
        <v>923</v>
      </c>
      <c r="AF62" s="662">
        <f t="shared" si="28"/>
        <v>0.66642599277978343</v>
      </c>
      <c r="AG62" s="711">
        <v>62</v>
      </c>
      <c r="AH62" s="708">
        <v>53</v>
      </c>
      <c r="AI62" s="466">
        <v>64</v>
      </c>
      <c r="AJ62" s="466">
        <v>56</v>
      </c>
      <c r="AK62" s="466">
        <v>68</v>
      </c>
      <c r="AL62" s="466">
        <v>91</v>
      </c>
      <c r="AM62" s="466">
        <v>77</v>
      </c>
      <c r="AN62" s="466">
        <v>50</v>
      </c>
      <c r="AO62" s="466">
        <v>59</v>
      </c>
      <c r="AP62" s="466">
        <v>51</v>
      </c>
      <c r="AQ62" s="467">
        <v>61</v>
      </c>
      <c r="AR62" s="465">
        <v>75</v>
      </c>
      <c r="AS62" s="641">
        <f t="shared" si="29"/>
        <v>767</v>
      </c>
      <c r="AT62" s="804">
        <f t="shared" si="24"/>
        <v>0.61310951239008793</v>
      </c>
      <c r="AU62" s="1564">
        <v>57</v>
      </c>
      <c r="AV62" s="708">
        <v>58</v>
      </c>
      <c r="AW62" s="466">
        <v>53</v>
      </c>
      <c r="AX62" s="466">
        <v>45</v>
      </c>
      <c r="AY62" s="466">
        <v>79</v>
      </c>
      <c r="AZ62" s="466">
        <v>75</v>
      </c>
      <c r="BA62" s="466">
        <v>53</v>
      </c>
      <c r="BB62" s="466">
        <v>45</v>
      </c>
      <c r="BC62" s="466">
        <v>52</v>
      </c>
      <c r="BD62" s="466">
        <v>53</v>
      </c>
      <c r="BE62" s="467">
        <v>47</v>
      </c>
      <c r="BF62" s="465">
        <v>53</v>
      </c>
      <c r="BG62" s="641">
        <v>670</v>
      </c>
      <c r="BH62" s="1020">
        <v>0.42199999999999999</v>
      </c>
      <c r="BI62" s="1564">
        <v>62</v>
      </c>
      <c r="BJ62" s="708">
        <v>70</v>
      </c>
      <c r="BK62" s="466">
        <v>76</v>
      </c>
      <c r="BL62" s="466">
        <v>67</v>
      </c>
      <c r="BM62" s="466">
        <v>79</v>
      </c>
      <c r="BN62" s="466">
        <v>92</v>
      </c>
      <c r="BO62" s="466">
        <v>104</v>
      </c>
      <c r="BP62" s="466">
        <v>75</v>
      </c>
      <c r="BQ62" s="466">
        <v>51</v>
      </c>
      <c r="BR62" s="466">
        <v>56</v>
      </c>
      <c r="BS62" s="467">
        <v>59</v>
      </c>
      <c r="BT62" s="465">
        <v>99</v>
      </c>
      <c r="BU62" s="1960">
        <v>890</v>
      </c>
      <c r="BV62" s="1020">
        <v>0.54400000000000004</v>
      </c>
      <c r="BW62" s="325"/>
      <c r="BX62" s="325"/>
    </row>
    <row r="63" spans="1:76">
      <c r="A63" s="407" t="s">
        <v>24</v>
      </c>
      <c r="B63" s="848"/>
      <c r="C63" s="722"/>
      <c r="D63" s="330"/>
      <c r="E63" s="330"/>
      <c r="F63" s="330"/>
      <c r="G63" s="330"/>
      <c r="H63" s="330"/>
      <c r="I63" s="330"/>
      <c r="J63" s="330"/>
      <c r="K63" s="330"/>
      <c r="L63" s="330"/>
      <c r="M63" s="330"/>
      <c r="N63" s="795"/>
      <c r="O63" s="756"/>
      <c r="P63" s="662"/>
      <c r="Q63" s="641"/>
      <c r="R63" s="662"/>
      <c r="S63" s="722"/>
      <c r="T63" s="330"/>
      <c r="U63" s="330"/>
      <c r="V63" s="330"/>
      <c r="W63" s="330"/>
      <c r="X63" s="330"/>
      <c r="Y63" s="330"/>
      <c r="Z63" s="330"/>
      <c r="AA63" s="330"/>
      <c r="AB63" s="330"/>
      <c r="AC63" s="330"/>
      <c r="AD63" s="795"/>
      <c r="AE63" s="756"/>
      <c r="AF63" s="662"/>
      <c r="AG63" s="711"/>
      <c r="AH63" s="708"/>
      <c r="AI63" s="466"/>
      <c r="AJ63" s="466"/>
      <c r="AK63" s="466"/>
      <c r="AL63" s="466"/>
      <c r="AM63" s="466"/>
      <c r="AN63" s="466"/>
      <c r="AO63" s="466"/>
      <c r="AP63" s="466"/>
      <c r="AQ63" s="467"/>
      <c r="AR63" s="465"/>
      <c r="AS63" s="641"/>
      <c r="AT63" s="804"/>
      <c r="AU63" s="1564">
        <v>17</v>
      </c>
      <c r="AV63" s="708">
        <v>13</v>
      </c>
      <c r="AW63" s="466">
        <v>15</v>
      </c>
      <c r="AX63" s="466">
        <v>19</v>
      </c>
      <c r="AY63" s="466">
        <v>18</v>
      </c>
      <c r="AZ63" s="466">
        <v>16</v>
      </c>
      <c r="BA63" s="466">
        <v>54</v>
      </c>
      <c r="BB63" s="466">
        <v>18</v>
      </c>
      <c r="BC63" s="466">
        <v>8</v>
      </c>
      <c r="BD63" s="466">
        <v>4</v>
      </c>
      <c r="BE63" s="467">
        <v>9</v>
      </c>
      <c r="BF63" s="465">
        <v>11</v>
      </c>
      <c r="BG63" s="641">
        <v>202</v>
      </c>
      <c r="BH63" s="1020">
        <v>0.127</v>
      </c>
      <c r="BI63" s="1564">
        <v>11</v>
      </c>
      <c r="BJ63" s="708">
        <v>17</v>
      </c>
      <c r="BK63" s="466">
        <v>17</v>
      </c>
      <c r="BL63" s="466">
        <v>15</v>
      </c>
      <c r="BM63" s="466">
        <v>23</v>
      </c>
      <c r="BN63" s="466">
        <v>26</v>
      </c>
      <c r="BO63" s="466">
        <v>36</v>
      </c>
      <c r="BP63" s="466">
        <v>12</v>
      </c>
      <c r="BQ63" s="466">
        <v>10</v>
      </c>
      <c r="BR63" s="466">
        <v>13</v>
      </c>
      <c r="BS63" s="467">
        <v>37</v>
      </c>
      <c r="BT63" s="465">
        <v>13</v>
      </c>
      <c r="BU63" s="1960">
        <v>230</v>
      </c>
      <c r="BV63" s="1020">
        <v>0.14099999999999999</v>
      </c>
      <c r="BW63" s="325"/>
      <c r="BX63" s="325"/>
    </row>
    <row r="64" spans="1:76">
      <c r="A64" s="407" t="s">
        <v>25</v>
      </c>
      <c r="B64" s="848" t="s">
        <v>135</v>
      </c>
      <c r="C64" s="722">
        <v>0</v>
      </c>
      <c r="D64" s="330">
        <v>0</v>
      </c>
      <c r="E64" s="330">
        <v>0</v>
      </c>
      <c r="F64" s="330">
        <v>0</v>
      </c>
      <c r="G64" s="330">
        <v>0</v>
      </c>
      <c r="H64" s="330">
        <v>1</v>
      </c>
      <c r="I64" s="330">
        <v>0</v>
      </c>
      <c r="J64" s="330">
        <v>0</v>
      </c>
      <c r="K64" s="330">
        <v>0</v>
      </c>
      <c r="L64" s="330">
        <v>0</v>
      </c>
      <c r="M64" s="330">
        <v>1</v>
      </c>
      <c r="N64" s="795">
        <v>0</v>
      </c>
      <c r="O64" s="756">
        <f t="shared" si="25"/>
        <v>2</v>
      </c>
      <c r="P64" s="662">
        <f t="shared" si="26"/>
        <v>9.4428706326723328E-4</v>
      </c>
      <c r="Q64" s="641" t="s">
        <v>135</v>
      </c>
      <c r="R64" s="662" t="s">
        <v>30</v>
      </c>
      <c r="S64" s="722">
        <v>0</v>
      </c>
      <c r="T64" s="330">
        <v>0</v>
      </c>
      <c r="U64" s="330">
        <v>0</v>
      </c>
      <c r="V64" s="330">
        <v>0</v>
      </c>
      <c r="W64" s="330">
        <v>3</v>
      </c>
      <c r="X64" s="330">
        <v>0</v>
      </c>
      <c r="Y64" s="330">
        <v>0</v>
      </c>
      <c r="Z64" s="330">
        <v>0</v>
      </c>
      <c r="AA64" s="330">
        <v>0</v>
      </c>
      <c r="AB64" s="330">
        <v>0</v>
      </c>
      <c r="AC64" s="330">
        <v>0</v>
      </c>
      <c r="AD64" s="795">
        <v>1</v>
      </c>
      <c r="AE64" s="756">
        <f t="shared" si="27"/>
        <v>4</v>
      </c>
      <c r="AF64" s="662">
        <f t="shared" si="28"/>
        <v>2.8880866425992778E-3</v>
      </c>
      <c r="AG64" s="711">
        <v>0</v>
      </c>
      <c r="AH64" s="708">
        <v>0</v>
      </c>
      <c r="AI64" s="466">
        <v>0</v>
      </c>
      <c r="AJ64" s="466">
        <v>0</v>
      </c>
      <c r="AK64" s="466">
        <v>2</v>
      </c>
      <c r="AL64" s="466">
        <v>0</v>
      </c>
      <c r="AM64" s="466">
        <v>0</v>
      </c>
      <c r="AN64" s="466">
        <v>0</v>
      </c>
      <c r="AO64" s="466">
        <v>0</v>
      </c>
      <c r="AP64" s="466">
        <v>1</v>
      </c>
      <c r="AQ64" s="467">
        <v>0</v>
      </c>
      <c r="AR64" s="465">
        <v>0</v>
      </c>
      <c r="AS64" s="641">
        <f t="shared" si="29"/>
        <v>3</v>
      </c>
      <c r="AT64" s="804">
        <f t="shared" si="24"/>
        <v>2.3980815347721821E-3</v>
      </c>
      <c r="AU64" s="1564">
        <v>0</v>
      </c>
      <c r="AV64" s="708">
        <v>0</v>
      </c>
      <c r="AW64" s="466">
        <v>0</v>
      </c>
      <c r="AX64" s="466">
        <v>0</v>
      </c>
      <c r="AY64" s="466">
        <v>0</v>
      </c>
      <c r="AZ64" s="466">
        <v>0</v>
      </c>
      <c r="BA64" s="466">
        <v>0</v>
      </c>
      <c r="BB64" s="466">
        <v>0</v>
      </c>
      <c r="BC64" s="466">
        <v>0</v>
      </c>
      <c r="BD64" s="466">
        <v>0</v>
      </c>
      <c r="BE64" s="467">
        <v>0</v>
      </c>
      <c r="BF64" s="465">
        <v>1</v>
      </c>
      <c r="BG64" s="641">
        <v>1</v>
      </c>
      <c r="BH64" s="1020">
        <v>1E-3</v>
      </c>
      <c r="BI64" s="1564">
        <v>0</v>
      </c>
      <c r="BJ64" s="708">
        <v>0</v>
      </c>
      <c r="BK64" s="466">
        <v>0</v>
      </c>
      <c r="BL64" s="466">
        <v>0</v>
      </c>
      <c r="BM64" s="466">
        <v>0</v>
      </c>
      <c r="BN64" s="466">
        <v>0</v>
      </c>
      <c r="BO64" s="466">
        <v>0</v>
      </c>
      <c r="BP64" s="466">
        <v>0</v>
      </c>
      <c r="BQ64" s="466">
        <v>0</v>
      </c>
      <c r="BR64" s="466">
        <v>0</v>
      </c>
      <c r="BS64" s="467">
        <v>0</v>
      </c>
      <c r="BT64" s="465">
        <v>0</v>
      </c>
      <c r="BU64" s="1960">
        <v>0</v>
      </c>
      <c r="BV64" s="1020">
        <v>0</v>
      </c>
      <c r="BW64" s="325"/>
      <c r="BX64" s="325"/>
    </row>
    <row r="65" spans="1:76">
      <c r="A65" s="407" t="s">
        <v>26</v>
      </c>
      <c r="B65" s="848" t="s">
        <v>135</v>
      </c>
      <c r="C65" s="722">
        <v>0</v>
      </c>
      <c r="D65" s="330">
        <v>0</v>
      </c>
      <c r="E65" s="330">
        <v>0</v>
      </c>
      <c r="F65" s="330">
        <v>0</v>
      </c>
      <c r="G65" s="330">
        <v>0</v>
      </c>
      <c r="H65" s="330">
        <v>0</v>
      </c>
      <c r="I65" s="330">
        <v>0</v>
      </c>
      <c r="J65" s="330">
        <v>0</v>
      </c>
      <c r="K65" s="330">
        <v>0</v>
      </c>
      <c r="L65" s="330">
        <v>0</v>
      </c>
      <c r="M65" s="330">
        <v>0</v>
      </c>
      <c r="N65" s="795">
        <v>0</v>
      </c>
      <c r="O65" s="756">
        <f t="shared" si="25"/>
        <v>0</v>
      </c>
      <c r="P65" s="662">
        <f t="shared" si="26"/>
        <v>0</v>
      </c>
      <c r="Q65" s="641" t="s">
        <v>135</v>
      </c>
      <c r="R65" s="662" t="s">
        <v>30</v>
      </c>
      <c r="S65" s="722">
        <v>0</v>
      </c>
      <c r="T65" s="330">
        <v>0</v>
      </c>
      <c r="U65" s="330">
        <v>0</v>
      </c>
      <c r="V65" s="330">
        <v>0</v>
      </c>
      <c r="W65" s="330">
        <v>0</v>
      </c>
      <c r="X65" s="330">
        <v>0</v>
      </c>
      <c r="Y65" s="330">
        <v>0</v>
      </c>
      <c r="Z65" s="330">
        <v>0</v>
      </c>
      <c r="AA65" s="330">
        <v>0</v>
      </c>
      <c r="AB65" s="330">
        <v>0</v>
      </c>
      <c r="AC65" s="330">
        <v>0</v>
      </c>
      <c r="AD65" s="795">
        <v>0</v>
      </c>
      <c r="AE65" s="756">
        <f t="shared" si="27"/>
        <v>0</v>
      </c>
      <c r="AF65" s="662">
        <f t="shared" si="28"/>
        <v>0</v>
      </c>
      <c r="AG65" s="711">
        <v>0</v>
      </c>
      <c r="AH65" s="708">
        <v>0</v>
      </c>
      <c r="AI65" s="466">
        <v>0</v>
      </c>
      <c r="AJ65" s="466">
        <v>0</v>
      </c>
      <c r="AK65" s="466">
        <v>0</v>
      </c>
      <c r="AL65" s="466">
        <v>0</v>
      </c>
      <c r="AM65" s="466">
        <v>0</v>
      </c>
      <c r="AN65" s="466">
        <v>0</v>
      </c>
      <c r="AO65" s="466">
        <v>0</v>
      </c>
      <c r="AP65" s="466">
        <v>0</v>
      </c>
      <c r="AQ65" s="467">
        <v>0</v>
      </c>
      <c r="AR65" s="465">
        <v>0</v>
      </c>
      <c r="AS65" s="641">
        <f t="shared" si="29"/>
        <v>0</v>
      </c>
      <c r="AT65" s="804">
        <f t="shared" si="24"/>
        <v>0</v>
      </c>
      <c r="AU65" s="1564">
        <v>0</v>
      </c>
      <c r="AV65" s="708">
        <v>1</v>
      </c>
      <c r="AW65" s="466">
        <v>1</v>
      </c>
      <c r="AX65" s="466">
        <v>0</v>
      </c>
      <c r="AY65" s="466">
        <v>0</v>
      </c>
      <c r="AZ65" s="466">
        <v>0</v>
      </c>
      <c r="BA65" s="466">
        <v>2</v>
      </c>
      <c r="BB65" s="466">
        <v>0</v>
      </c>
      <c r="BC65" s="466">
        <v>0</v>
      </c>
      <c r="BD65" s="466">
        <v>1</v>
      </c>
      <c r="BE65" s="467">
        <v>0</v>
      </c>
      <c r="BF65" s="465">
        <v>0</v>
      </c>
      <c r="BG65" s="641">
        <v>5</v>
      </c>
      <c r="BH65" s="1020">
        <v>3.0000000000000001E-3</v>
      </c>
      <c r="BI65" s="1564">
        <v>0</v>
      </c>
      <c r="BJ65" s="708">
        <v>0</v>
      </c>
      <c r="BK65" s="466">
        <v>0</v>
      </c>
      <c r="BL65" s="466">
        <v>0</v>
      </c>
      <c r="BM65" s="466">
        <v>0</v>
      </c>
      <c r="BN65" s="466">
        <v>0</v>
      </c>
      <c r="BO65" s="466">
        <v>0</v>
      </c>
      <c r="BP65" s="466">
        <v>0</v>
      </c>
      <c r="BQ65" s="466">
        <v>0</v>
      </c>
      <c r="BR65" s="466">
        <v>0</v>
      </c>
      <c r="BS65" s="467">
        <v>0</v>
      </c>
      <c r="BT65" s="465">
        <v>0</v>
      </c>
      <c r="BU65" s="1960">
        <v>0</v>
      </c>
      <c r="BV65" s="1020">
        <v>0</v>
      </c>
      <c r="BW65" s="325"/>
      <c r="BX65" s="325"/>
    </row>
    <row r="66" spans="1:76">
      <c r="A66" s="414" t="s">
        <v>220</v>
      </c>
      <c r="B66" s="850"/>
      <c r="C66" s="799"/>
      <c r="D66" s="421"/>
      <c r="E66" s="421"/>
      <c r="F66" s="421"/>
      <c r="G66" s="421"/>
      <c r="H66" s="421"/>
      <c r="I66" s="421"/>
      <c r="J66" s="421"/>
      <c r="K66" s="421"/>
      <c r="L66" s="421"/>
      <c r="M66" s="421"/>
      <c r="N66" s="796"/>
      <c r="O66" s="756"/>
      <c r="P66" s="662">
        <f t="shared" si="26"/>
        <v>0</v>
      </c>
      <c r="Q66" s="641"/>
      <c r="R66" s="804" t="s">
        <v>30</v>
      </c>
      <c r="S66" s="806"/>
      <c r="T66" s="805"/>
      <c r="U66" s="805"/>
      <c r="V66" s="805"/>
      <c r="W66" s="805"/>
      <c r="X66" s="805"/>
      <c r="Y66" s="805"/>
      <c r="Z66" s="805"/>
      <c r="AA66" s="805"/>
      <c r="AB66" s="805"/>
      <c r="AC66" s="805"/>
      <c r="AD66" s="440"/>
      <c r="AE66" s="641"/>
      <c r="AF66" s="662">
        <f t="shared" si="28"/>
        <v>0</v>
      </c>
      <c r="AG66" s="716">
        <v>0</v>
      </c>
      <c r="AH66" s="714">
        <v>4</v>
      </c>
      <c r="AI66" s="473">
        <v>7</v>
      </c>
      <c r="AJ66" s="473">
        <v>6</v>
      </c>
      <c r="AK66" s="473">
        <v>2</v>
      </c>
      <c r="AL66" s="473">
        <v>6</v>
      </c>
      <c r="AM66" s="473">
        <v>5</v>
      </c>
      <c r="AN66" s="473">
        <v>3</v>
      </c>
      <c r="AO66" s="473">
        <v>3</v>
      </c>
      <c r="AP66" s="473">
        <v>1</v>
      </c>
      <c r="AQ66" s="474">
        <v>5</v>
      </c>
      <c r="AR66" s="694">
        <v>4</v>
      </c>
      <c r="AS66" s="641"/>
      <c r="AT66" s="804">
        <f t="shared" si="24"/>
        <v>0</v>
      </c>
      <c r="AU66" s="1575">
        <v>3</v>
      </c>
      <c r="AV66" s="714">
        <v>0</v>
      </c>
      <c r="AW66" s="473">
        <v>4</v>
      </c>
      <c r="AX66" s="473">
        <v>2</v>
      </c>
      <c r="AY66" s="473">
        <v>9</v>
      </c>
      <c r="AZ66" s="473">
        <v>7</v>
      </c>
      <c r="BA66" s="473">
        <v>5</v>
      </c>
      <c r="BB66" s="473">
        <v>1</v>
      </c>
      <c r="BC66" s="473">
        <v>1</v>
      </c>
      <c r="BD66" s="473">
        <v>4</v>
      </c>
      <c r="BE66" s="474">
        <v>1</v>
      </c>
      <c r="BF66" s="694">
        <v>3</v>
      </c>
      <c r="BG66" s="641">
        <v>40</v>
      </c>
      <c r="BH66" s="1020">
        <v>2.5000000000000001E-2</v>
      </c>
      <c r="BI66" s="1575">
        <v>1</v>
      </c>
      <c r="BJ66" s="714">
        <v>3</v>
      </c>
      <c r="BK66" s="473">
        <v>2</v>
      </c>
      <c r="BL66" s="473">
        <v>4</v>
      </c>
      <c r="BM66" s="473">
        <v>8</v>
      </c>
      <c r="BN66" s="473">
        <v>7</v>
      </c>
      <c r="BO66" s="473">
        <v>6</v>
      </c>
      <c r="BP66" s="473">
        <v>4</v>
      </c>
      <c r="BQ66" s="473">
        <v>4</v>
      </c>
      <c r="BR66" s="473">
        <v>1</v>
      </c>
      <c r="BS66" s="474">
        <v>0</v>
      </c>
      <c r="BT66" s="694">
        <v>2</v>
      </c>
      <c r="BU66" s="1960">
        <v>42</v>
      </c>
      <c r="BV66" s="1020">
        <v>2.5999999999999999E-2</v>
      </c>
      <c r="BW66" s="325"/>
      <c r="BX66" s="325"/>
    </row>
    <row r="67" spans="1:76" ht="12.6" thickBot="1">
      <c r="A67" s="406" t="s">
        <v>31</v>
      </c>
      <c r="B67" s="847" t="s">
        <v>135</v>
      </c>
      <c r="C67" s="800">
        <v>0</v>
      </c>
      <c r="D67" s="760">
        <v>0</v>
      </c>
      <c r="E67" s="760">
        <v>0</v>
      </c>
      <c r="F67" s="760">
        <v>1</v>
      </c>
      <c r="G67" s="760">
        <v>0</v>
      </c>
      <c r="H67" s="760">
        <v>0</v>
      </c>
      <c r="I67" s="760">
        <v>1</v>
      </c>
      <c r="J67" s="760">
        <v>0</v>
      </c>
      <c r="K67" s="760">
        <v>0</v>
      </c>
      <c r="L67" s="760">
        <v>0</v>
      </c>
      <c r="M67" s="760">
        <v>0</v>
      </c>
      <c r="N67" s="797">
        <v>0</v>
      </c>
      <c r="O67" s="793">
        <f t="shared" si="25"/>
        <v>2</v>
      </c>
      <c r="P67" s="662">
        <f t="shared" si="26"/>
        <v>9.4428706326723328E-4</v>
      </c>
      <c r="Q67" s="640" t="s">
        <v>135</v>
      </c>
      <c r="R67" s="664" t="s">
        <v>30</v>
      </c>
      <c r="S67" s="800">
        <v>0</v>
      </c>
      <c r="T67" s="760">
        <v>0</v>
      </c>
      <c r="U67" s="760">
        <v>0</v>
      </c>
      <c r="V67" s="760">
        <v>0</v>
      </c>
      <c r="W67" s="760">
        <v>0</v>
      </c>
      <c r="X67" s="760">
        <v>0</v>
      </c>
      <c r="Y67" s="760">
        <v>1</v>
      </c>
      <c r="Z67" s="760">
        <v>1</v>
      </c>
      <c r="AA67" s="760">
        <v>0</v>
      </c>
      <c r="AB67" s="760">
        <v>0</v>
      </c>
      <c r="AC67" s="760">
        <v>1</v>
      </c>
      <c r="AD67" s="797">
        <v>10</v>
      </c>
      <c r="AE67" s="793">
        <f t="shared" si="27"/>
        <v>13</v>
      </c>
      <c r="AF67" s="662">
        <f t="shared" si="28"/>
        <v>9.3862815884476532E-3</v>
      </c>
      <c r="AG67" s="717">
        <v>0</v>
      </c>
      <c r="AH67" s="715"/>
      <c r="AI67" s="475">
        <v>0</v>
      </c>
      <c r="AJ67" s="475">
        <v>0</v>
      </c>
      <c r="AK67" s="475">
        <v>0</v>
      </c>
      <c r="AL67" s="475">
        <v>0</v>
      </c>
      <c r="AM67" s="475">
        <v>0</v>
      </c>
      <c r="AN67" s="475">
        <v>0</v>
      </c>
      <c r="AO67" s="475">
        <v>1</v>
      </c>
      <c r="AP67" s="475">
        <v>1</v>
      </c>
      <c r="AQ67" s="476">
        <v>0</v>
      </c>
      <c r="AR67" s="695">
        <v>0</v>
      </c>
      <c r="AS67" s="640">
        <f t="shared" si="29"/>
        <v>2</v>
      </c>
      <c r="AT67" s="1021">
        <f t="shared" si="24"/>
        <v>1.5987210231814548E-3</v>
      </c>
      <c r="AU67" s="1576">
        <v>17</v>
      </c>
      <c r="AV67" s="1577">
        <v>20</v>
      </c>
      <c r="AW67" s="1578">
        <v>24</v>
      </c>
      <c r="AX67" s="1578">
        <v>23</v>
      </c>
      <c r="AY67" s="1578">
        <v>29</v>
      </c>
      <c r="AZ67" s="1578">
        <v>32</v>
      </c>
      <c r="BA67" s="1578">
        <v>29</v>
      </c>
      <c r="BB67" s="1578">
        <v>13</v>
      </c>
      <c r="BC67" s="1578">
        <v>19</v>
      </c>
      <c r="BD67" s="1578">
        <v>32</v>
      </c>
      <c r="BE67" s="1579">
        <v>1</v>
      </c>
      <c r="BF67" s="1580">
        <v>1</v>
      </c>
      <c r="BG67" s="654">
        <v>240</v>
      </c>
      <c r="BH67" s="668">
        <v>0.151</v>
      </c>
      <c r="BI67" s="1576">
        <v>0</v>
      </c>
      <c r="BJ67" s="1577">
        <v>0</v>
      </c>
      <c r="BK67" s="1578">
        <v>0</v>
      </c>
      <c r="BL67" s="1578">
        <v>0</v>
      </c>
      <c r="BM67" s="1578">
        <v>0</v>
      </c>
      <c r="BN67" s="1578">
        <v>0</v>
      </c>
      <c r="BO67" s="1578">
        <v>0</v>
      </c>
      <c r="BP67" s="1578">
        <v>0</v>
      </c>
      <c r="BQ67" s="1578">
        <v>0</v>
      </c>
      <c r="BR67" s="1578">
        <v>0</v>
      </c>
      <c r="BS67" s="1579">
        <v>0</v>
      </c>
      <c r="BT67" s="1580">
        <v>0</v>
      </c>
      <c r="BU67" s="1960">
        <v>0</v>
      </c>
      <c r="BV67" s="668">
        <v>0</v>
      </c>
      <c r="BW67" s="325"/>
      <c r="BX67" s="325"/>
    </row>
    <row r="68" spans="1:76" ht="12.6" thickBot="1">
      <c r="A68" s="150"/>
      <c r="B68" s="738"/>
      <c r="C68" s="323"/>
      <c r="D68" s="323"/>
      <c r="E68" s="323"/>
      <c r="F68" s="323"/>
      <c r="G68" s="323"/>
      <c r="H68" s="323"/>
      <c r="I68" s="323"/>
      <c r="J68" s="323"/>
      <c r="K68" s="323"/>
      <c r="L68" s="323"/>
      <c r="M68" s="323"/>
      <c r="N68" s="323"/>
      <c r="O68" s="777"/>
      <c r="P68" s="673"/>
      <c r="Q68" s="151"/>
      <c r="R68" s="673"/>
      <c r="S68" s="323"/>
      <c r="T68" s="323"/>
      <c r="U68" s="323"/>
      <c r="V68" s="323"/>
      <c r="W68" s="323"/>
      <c r="X68" s="323"/>
      <c r="Y68" s="323"/>
      <c r="Z68" s="323"/>
      <c r="AA68" s="323"/>
      <c r="AB68" s="323"/>
      <c r="AC68" s="323"/>
      <c r="AD68" s="323"/>
      <c r="AE68" s="777"/>
      <c r="AF68" s="673"/>
      <c r="AG68" s="151"/>
      <c r="AH68" s="151"/>
      <c r="AI68" s="151"/>
      <c r="AJ68" s="151"/>
      <c r="AK68" s="151"/>
      <c r="AL68" s="151"/>
      <c r="AM68" s="151"/>
      <c r="AN68" s="151"/>
      <c r="AO68" s="151"/>
      <c r="AP68" s="151"/>
      <c r="AQ68" s="151"/>
      <c r="AR68" s="151"/>
      <c r="AS68" s="151"/>
      <c r="AT68" s="673"/>
      <c r="AU68" s="151"/>
      <c r="AV68" s="151"/>
      <c r="AW68" s="151"/>
      <c r="AX68" s="151"/>
      <c r="AY68" s="151"/>
      <c r="AZ68" s="151"/>
      <c r="BA68" s="151"/>
      <c r="BB68" s="151"/>
      <c r="BC68" s="151"/>
      <c r="BD68" s="151"/>
      <c r="BE68" s="151"/>
      <c r="BF68" s="151"/>
      <c r="BG68" s="151"/>
      <c r="BH68" s="1028"/>
      <c r="BI68" s="151"/>
      <c r="BJ68" s="151"/>
      <c r="BK68" s="151"/>
      <c r="BL68" s="151"/>
      <c r="BM68" s="151"/>
      <c r="BN68" s="151"/>
      <c r="BO68" s="151"/>
      <c r="BP68" s="151"/>
      <c r="BQ68" s="151"/>
      <c r="BR68" s="151"/>
      <c r="BS68" s="151"/>
      <c r="BT68" s="151"/>
      <c r="BU68" s="777"/>
      <c r="BV68" s="1028"/>
    </row>
    <row r="69" spans="1:76" ht="14.45" thickTop="1" thickBot="1">
      <c r="A69" s="404" t="s">
        <v>231</v>
      </c>
      <c r="B69" s="744" t="s">
        <v>219</v>
      </c>
      <c r="C69" s="400">
        <v>43951</v>
      </c>
      <c r="D69" s="399">
        <v>43982</v>
      </c>
      <c r="E69" s="400">
        <v>44012</v>
      </c>
      <c r="F69" s="399">
        <v>44043</v>
      </c>
      <c r="G69" s="401">
        <v>44074</v>
      </c>
      <c r="H69" s="399">
        <v>44104</v>
      </c>
      <c r="I69" s="400">
        <v>44135</v>
      </c>
      <c r="J69" s="399">
        <v>44165</v>
      </c>
      <c r="K69" s="400">
        <v>44196</v>
      </c>
      <c r="L69" s="399">
        <v>44227</v>
      </c>
      <c r="M69" s="400">
        <v>44255</v>
      </c>
      <c r="N69" s="399">
        <v>44286</v>
      </c>
      <c r="O69" s="685" t="s">
        <v>232</v>
      </c>
      <c r="P69" s="686" t="s">
        <v>117</v>
      </c>
      <c r="Q69" s="638" t="s">
        <v>232</v>
      </c>
      <c r="R69" s="672" t="s">
        <v>117</v>
      </c>
      <c r="S69" s="400">
        <v>44681</v>
      </c>
      <c r="T69" s="399">
        <v>44712</v>
      </c>
      <c r="U69" s="400">
        <v>44742</v>
      </c>
      <c r="V69" s="399">
        <v>44773</v>
      </c>
      <c r="W69" s="401">
        <v>44804</v>
      </c>
      <c r="X69" s="399">
        <v>44834</v>
      </c>
      <c r="Y69" s="400">
        <v>44865</v>
      </c>
      <c r="Z69" s="399">
        <v>44895</v>
      </c>
      <c r="AA69" s="400">
        <v>44926</v>
      </c>
      <c r="AB69" s="399">
        <v>44957</v>
      </c>
      <c r="AC69" s="400">
        <v>44985</v>
      </c>
      <c r="AD69" s="399">
        <v>45016</v>
      </c>
      <c r="AE69" s="685" t="s">
        <v>232</v>
      </c>
      <c r="AF69" s="686" t="s">
        <v>117</v>
      </c>
      <c r="AG69" s="432">
        <v>45030</v>
      </c>
      <c r="AH69" s="433">
        <v>45062</v>
      </c>
      <c r="AI69" s="432">
        <v>45094</v>
      </c>
      <c r="AJ69" s="433">
        <v>45126</v>
      </c>
      <c r="AK69" s="432">
        <v>45158</v>
      </c>
      <c r="AL69" s="433">
        <v>45190</v>
      </c>
      <c r="AM69" s="432">
        <v>45222</v>
      </c>
      <c r="AN69" s="433">
        <v>45254</v>
      </c>
      <c r="AO69" s="432">
        <v>45286</v>
      </c>
      <c r="AP69" s="433">
        <v>45318</v>
      </c>
      <c r="AQ69" s="432">
        <v>45350</v>
      </c>
      <c r="AR69" s="433">
        <v>45382</v>
      </c>
      <c r="AS69" s="638" t="s">
        <v>232</v>
      </c>
      <c r="AT69" s="1026" t="s">
        <v>117</v>
      </c>
      <c r="AU69" s="1016">
        <v>45396</v>
      </c>
      <c r="AV69" s="403">
        <v>45428</v>
      </c>
      <c r="AW69" s="402">
        <v>45460</v>
      </c>
      <c r="AX69" s="402">
        <v>45492</v>
      </c>
      <c r="AY69" s="403">
        <v>45524</v>
      </c>
      <c r="AZ69" s="402">
        <v>45556</v>
      </c>
      <c r="BA69" s="402">
        <v>45588</v>
      </c>
      <c r="BB69" s="403">
        <v>45620</v>
      </c>
      <c r="BC69" s="402">
        <v>45652</v>
      </c>
      <c r="BD69" s="402">
        <v>45684</v>
      </c>
      <c r="BE69" s="403">
        <v>45716</v>
      </c>
      <c r="BF69" s="730">
        <v>45717</v>
      </c>
      <c r="BG69" s="1019" t="s">
        <v>232</v>
      </c>
      <c r="BH69" s="1011" t="s">
        <v>117</v>
      </c>
      <c r="BI69" s="730">
        <v>45761</v>
      </c>
      <c r="BJ69" s="731">
        <v>45793</v>
      </c>
      <c r="BK69" s="730">
        <v>45825</v>
      </c>
      <c r="BL69" s="730">
        <v>45857</v>
      </c>
      <c r="BM69" s="731">
        <v>45889</v>
      </c>
      <c r="BN69" s="730">
        <v>45921</v>
      </c>
      <c r="BO69" s="730">
        <v>45953</v>
      </c>
      <c r="BP69" s="731">
        <v>45985</v>
      </c>
      <c r="BQ69" s="730">
        <v>46017</v>
      </c>
      <c r="BR69" s="730">
        <v>46049</v>
      </c>
      <c r="BS69" s="731">
        <v>46081</v>
      </c>
      <c r="BT69" s="730">
        <v>46082</v>
      </c>
      <c r="BU69" s="1019" t="s">
        <v>232</v>
      </c>
      <c r="BV69" s="1011" t="s">
        <v>117</v>
      </c>
    </row>
    <row r="70" spans="1:76">
      <c r="A70" s="405" t="s">
        <v>221</v>
      </c>
      <c r="B70" s="855" t="s">
        <v>135</v>
      </c>
      <c r="C70" s="329">
        <v>7</v>
      </c>
      <c r="D70" s="327">
        <v>29</v>
      </c>
      <c r="E70" s="329">
        <v>5</v>
      </c>
      <c r="F70" s="329">
        <v>18</v>
      </c>
      <c r="G70" s="329">
        <v>15</v>
      </c>
      <c r="H70" s="329">
        <v>17</v>
      </c>
      <c r="I70" s="329">
        <v>21</v>
      </c>
      <c r="J70" s="329">
        <v>7</v>
      </c>
      <c r="K70" s="329">
        <v>73</v>
      </c>
      <c r="L70" s="329">
        <v>7</v>
      </c>
      <c r="M70" s="329">
        <v>12</v>
      </c>
      <c r="N70" s="439">
        <v>33</v>
      </c>
      <c r="O70" s="790">
        <f>SUM(C70:N70)</f>
        <v>244</v>
      </c>
      <c r="P70" s="662">
        <f>O70/SUM($O$70:$O$75)</f>
        <v>0.11520302171860246</v>
      </c>
      <c r="Q70" s="641" t="s">
        <v>135</v>
      </c>
      <c r="R70" s="662" t="s">
        <v>30</v>
      </c>
      <c r="S70" s="329">
        <v>9</v>
      </c>
      <c r="T70" s="327">
        <v>20</v>
      </c>
      <c r="U70" s="329">
        <v>24</v>
      </c>
      <c r="V70" s="329">
        <v>35</v>
      </c>
      <c r="W70" s="329">
        <v>40</v>
      </c>
      <c r="X70" s="329">
        <v>86</v>
      </c>
      <c r="Y70" s="329">
        <v>31</v>
      </c>
      <c r="Z70" s="329">
        <v>22</v>
      </c>
      <c r="AA70" s="329">
        <v>25</v>
      </c>
      <c r="AB70" s="329">
        <v>20</v>
      </c>
      <c r="AC70" s="329">
        <v>19</v>
      </c>
      <c r="AD70" s="439">
        <v>22</v>
      </c>
      <c r="AE70" s="790">
        <f>SUM(S70:AD70)</f>
        <v>353</v>
      </c>
      <c r="AF70" s="662">
        <f>AE70/SUM($AE$70:$AE$75)</f>
        <v>0.24227865477007549</v>
      </c>
      <c r="AG70" s="710">
        <v>25</v>
      </c>
      <c r="AH70" s="705">
        <v>24</v>
      </c>
      <c r="AI70" s="458">
        <v>39</v>
      </c>
      <c r="AJ70" s="458">
        <v>28</v>
      </c>
      <c r="AK70" s="458">
        <v>28</v>
      </c>
      <c r="AL70" s="458">
        <v>53</v>
      </c>
      <c r="AM70" s="458">
        <v>39</v>
      </c>
      <c r="AN70" s="458">
        <v>25</v>
      </c>
      <c r="AO70" s="458">
        <v>26</v>
      </c>
      <c r="AP70" s="458">
        <v>22</v>
      </c>
      <c r="AQ70" s="459">
        <v>27</v>
      </c>
      <c r="AR70" s="457">
        <v>34</v>
      </c>
      <c r="AS70" s="641">
        <f>SUM(AG70:AR70)</f>
        <v>370</v>
      </c>
      <c r="AT70" s="804">
        <f t="shared" ref="AT70:AT75" si="30">AS70/SUM($AS$60:$AS$67)</f>
        <v>0.29576338928856916</v>
      </c>
      <c r="AU70" s="1563">
        <v>25</v>
      </c>
      <c r="AV70" s="705">
        <v>39</v>
      </c>
      <c r="AW70" s="458">
        <v>37</v>
      </c>
      <c r="AX70" s="458">
        <v>36</v>
      </c>
      <c r="AY70" s="458">
        <v>54</v>
      </c>
      <c r="AZ70" s="458">
        <v>58</v>
      </c>
      <c r="BA70" s="458">
        <v>62</v>
      </c>
      <c r="BB70" s="458">
        <v>27</v>
      </c>
      <c r="BC70" s="458">
        <v>29</v>
      </c>
      <c r="BD70" s="458">
        <v>33</v>
      </c>
      <c r="BE70" s="459">
        <v>27</v>
      </c>
      <c r="BF70" s="457">
        <v>21</v>
      </c>
      <c r="BG70" s="641">
        <v>448</v>
      </c>
      <c r="BH70" s="1020">
        <v>0.28199999999999997</v>
      </c>
      <c r="BI70" s="1563">
        <v>23</v>
      </c>
      <c r="BJ70" s="705">
        <v>21</v>
      </c>
      <c r="BK70" s="458">
        <v>32</v>
      </c>
      <c r="BL70" s="458">
        <v>32</v>
      </c>
      <c r="BM70" s="458">
        <v>31</v>
      </c>
      <c r="BN70" s="458">
        <v>48</v>
      </c>
      <c r="BO70" s="458">
        <v>39</v>
      </c>
      <c r="BP70" s="458">
        <v>22</v>
      </c>
      <c r="BQ70" s="458">
        <v>15</v>
      </c>
      <c r="BR70" s="458">
        <v>13</v>
      </c>
      <c r="BS70" s="459">
        <v>35</v>
      </c>
      <c r="BT70" s="457">
        <v>32</v>
      </c>
      <c r="BU70" s="1960">
        <v>343</v>
      </c>
      <c r="BV70" s="1020">
        <v>0.23799999999999999</v>
      </c>
    </row>
    <row r="71" spans="1:76">
      <c r="A71" s="407" t="s">
        <v>222</v>
      </c>
      <c r="B71" s="855" t="s">
        <v>135</v>
      </c>
      <c r="C71" s="330">
        <v>13</v>
      </c>
      <c r="D71" s="786">
        <v>15</v>
      </c>
      <c r="E71" s="330">
        <v>8</v>
      </c>
      <c r="F71" s="330">
        <v>23</v>
      </c>
      <c r="G71" s="330">
        <v>23</v>
      </c>
      <c r="H71" s="330">
        <v>22</v>
      </c>
      <c r="I71" s="330">
        <v>47</v>
      </c>
      <c r="J71" s="330">
        <v>23</v>
      </c>
      <c r="K71" s="330">
        <v>150</v>
      </c>
      <c r="L71" s="330">
        <v>20</v>
      </c>
      <c r="M71" s="330">
        <v>29</v>
      </c>
      <c r="N71" s="439">
        <v>77</v>
      </c>
      <c r="O71" s="791">
        <f t="shared" ref="O71:O75" si="31">SUM(C71:N71)</f>
        <v>450</v>
      </c>
      <c r="P71" s="662">
        <f t="shared" ref="P71:P75" si="32">O71/SUM($O$70:$O$75)</f>
        <v>0.21246458923512748</v>
      </c>
      <c r="Q71" s="641" t="s">
        <v>135</v>
      </c>
      <c r="R71" s="662" t="s">
        <v>30</v>
      </c>
      <c r="S71" s="330">
        <v>23</v>
      </c>
      <c r="T71" s="786">
        <v>26</v>
      </c>
      <c r="U71" s="330">
        <v>21</v>
      </c>
      <c r="V71" s="330">
        <v>25</v>
      </c>
      <c r="W71" s="330">
        <v>38</v>
      </c>
      <c r="X71" s="330">
        <v>30</v>
      </c>
      <c r="Y71" s="330">
        <v>21</v>
      </c>
      <c r="Z71" s="330">
        <v>23</v>
      </c>
      <c r="AA71" s="330">
        <v>26</v>
      </c>
      <c r="AB71" s="330">
        <v>24</v>
      </c>
      <c r="AC71" s="330">
        <v>17</v>
      </c>
      <c r="AD71" s="439">
        <v>35</v>
      </c>
      <c r="AE71" s="791">
        <f t="shared" ref="AE71:AE75" si="33">SUM(S71:AD71)</f>
        <v>309</v>
      </c>
      <c r="AF71" s="662">
        <f t="shared" ref="AF71:AF75" si="34">AE71/SUM($AE$70:$AE$75)</f>
        <v>0.21207961564859301</v>
      </c>
      <c r="AG71" s="713">
        <v>21</v>
      </c>
      <c r="AH71" s="708">
        <v>14</v>
      </c>
      <c r="AI71" s="466">
        <v>27</v>
      </c>
      <c r="AJ71" s="466">
        <v>30</v>
      </c>
      <c r="AK71" s="466">
        <v>36</v>
      </c>
      <c r="AL71" s="466">
        <v>31</v>
      </c>
      <c r="AM71" s="466">
        <v>27</v>
      </c>
      <c r="AN71" s="466">
        <v>20</v>
      </c>
      <c r="AO71" s="466">
        <v>21</v>
      </c>
      <c r="AP71" s="466">
        <v>28</v>
      </c>
      <c r="AQ71" s="467">
        <v>20</v>
      </c>
      <c r="AR71" s="465">
        <v>24</v>
      </c>
      <c r="AS71" s="641">
        <f t="shared" ref="AS71:AS75" si="35">SUM(AG71:AR71)</f>
        <v>299</v>
      </c>
      <c r="AT71" s="804">
        <f t="shared" si="30"/>
        <v>0.23900879296562749</v>
      </c>
      <c r="AU71" s="1567">
        <v>36</v>
      </c>
      <c r="AV71" s="708">
        <v>42</v>
      </c>
      <c r="AW71" s="466">
        <v>34</v>
      </c>
      <c r="AX71" s="466">
        <v>42</v>
      </c>
      <c r="AY71" s="466">
        <v>54</v>
      </c>
      <c r="AZ71" s="466">
        <v>38</v>
      </c>
      <c r="BA71" s="466">
        <v>44</v>
      </c>
      <c r="BB71" s="466">
        <v>25</v>
      </c>
      <c r="BC71" s="466">
        <v>22</v>
      </c>
      <c r="BD71" s="466">
        <v>25</v>
      </c>
      <c r="BE71" s="467">
        <v>20</v>
      </c>
      <c r="BF71" s="465">
        <v>19</v>
      </c>
      <c r="BG71" s="641">
        <v>401</v>
      </c>
      <c r="BH71" s="1020">
        <v>0.252</v>
      </c>
      <c r="BI71" s="1567">
        <v>30</v>
      </c>
      <c r="BJ71" s="708">
        <v>29</v>
      </c>
      <c r="BK71" s="466">
        <v>34</v>
      </c>
      <c r="BL71" s="466">
        <v>25</v>
      </c>
      <c r="BM71" s="466">
        <v>31</v>
      </c>
      <c r="BN71" s="466">
        <v>46</v>
      </c>
      <c r="BO71" s="466">
        <v>40</v>
      </c>
      <c r="BP71" s="466">
        <v>35</v>
      </c>
      <c r="BQ71" s="466">
        <v>23</v>
      </c>
      <c r="BR71" s="466">
        <v>27</v>
      </c>
      <c r="BS71" s="467">
        <v>22</v>
      </c>
      <c r="BT71" s="465">
        <v>36</v>
      </c>
      <c r="BU71" s="1960">
        <v>378</v>
      </c>
      <c r="BV71" s="1020">
        <v>0.26300000000000001</v>
      </c>
    </row>
    <row r="72" spans="1:76">
      <c r="A72" s="407" t="s">
        <v>223</v>
      </c>
      <c r="B72" s="855" t="s">
        <v>135</v>
      </c>
      <c r="C72" s="330">
        <v>9</v>
      </c>
      <c r="D72" s="786">
        <v>8</v>
      </c>
      <c r="E72" s="330">
        <v>9</v>
      </c>
      <c r="F72" s="330">
        <v>17</v>
      </c>
      <c r="G72" s="330">
        <v>27</v>
      </c>
      <c r="H72" s="330">
        <v>19</v>
      </c>
      <c r="I72" s="330">
        <v>37</v>
      </c>
      <c r="J72" s="330">
        <v>10</v>
      </c>
      <c r="K72" s="330">
        <v>119</v>
      </c>
      <c r="L72" s="330">
        <v>11</v>
      </c>
      <c r="M72" s="330">
        <v>20</v>
      </c>
      <c r="N72" s="439">
        <v>82</v>
      </c>
      <c r="O72" s="791">
        <f t="shared" si="31"/>
        <v>368</v>
      </c>
      <c r="P72" s="662">
        <f t="shared" si="32"/>
        <v>0.17374881964117092</v>
      </c>
      <c r="Q72" s="641" t="s">
        <v>135</v>
      </c>
      <c r="R72" s="662" t="s">
        <v>30</v>
      </c>
      <c r="S72" s="330">
        <v>14</v>
      </c>
      <c r="T72" s="786">
        <v>12</v>
      </c>
      <c r="U72" s="330">
        <v>23</v>
      </c>
      <c r="V72" s="330">
        <v>23</v>
      </c>
      <c r="W72" s="330">
        <v>23</v>
      </c>
      <c r="X72" s="330">
        <v>22</v>
      </c>
      <c r="Y72" s="330">
        <v>22</v>
      </c>
      <c r="Z72" s="330">
        <v>26</v>
      </c>
      <c r="AA72" s="330">
        <v>33</v>
      </c>
      <c r="AB72" s="330">
        <v>23</v>
      </c>
      <c r="AC72" s="330">
        <v>18</v>
      </c>
      <c r="AD72" s="439">
        <v>26</v>
      </c>
      <c r="AE72" s="791">
        <f t="shared" si="33"/>
        <v>265</v>
      </c>
      <c r="AF72" s="662">
        <f t="shared" si="34"/>
        <v>0.18188057652711051</v>
      </c>
      <c r="AG72" s="711">
        <v>20</v>
      </c>
      <c r="AH72" s="708">
        <v>19</v>
      </c>
      <c r="AI72" s="466">
        <v>26</v>
      </c>
      <c r="AJ72" s="466">
        <v>13</v>
      </c>
      <c r="AK72" s="466">
        <v>11</v>
      </c>
      <c r="AL72" s="466">
        <v>15</v>
      </c>
      <c r="AM72" s="466">
        <v>17</v>
      </c>
      <c r="AN72" s="466">
        <v>11</v>
      </c>
      <c r="AO72" s="466">
        <v>16</v>
      </c>
      <c r="AP72" s="466">
        <v>15</v>
      </c>
      <c r="AQ72" s="467">
        <v>18</v>
      </c>
      <c r="AR72" s="465">
        <v>10</v>
      </c>
      <c r="AS72" s="641">
        <f t="shared" si="35"/>
        <v>191</v>
      </c>
      <c r="AT72" s="804">
        <f t="shared" si="30"/>
        <v>0.15267785771382894</v>
      </c>
      <c r="AU72" s="1564">
        <v>36</v>
      </c>
      <c r="AV72" s="708">
        <v>19</v>
      </c>
      <c r="AW72" s="466">
        <v>21</v>
      </c>
      <c r="AX72" s="466">
        <v>18</v>
      </c>
      <c r="AY72" s="466">
        <v>32</v>
      </c>
      <c r="AZ72" s="466">
        <v>34</v>
      </c>
      <c r="BA72" s="466">
        <v>27</v>
      </c>
      <c r="BB72" s="466">
        <v>16</v>
      </c>
      <c r="BC72" s="466">
        <v>24</v>
      </c>
      <c r="BD72" s="466">
        <v>21</v>
      </c>
      <c r="BE72" s="467">
        <v>20</v>
      </c>
      <c r="BF72" s="465">
        <v>21</v>
      </c>
      <c r="BG72" s="641">
        <v>289</v>
      </c>
      <c r="BH72" s="1020">
        <v>0.182</v>
      </c>
      <c r="BI72" s="1564">
        <v>17</v>
      </c>
      <c r="BJ72" s="708">
        <v>23</v>
      </c>
      <c r="BK72" s="466">
        <v>18</v>
      </c>
      <c r="BL72" s="466">
        <v>26</v>
      </c>
      <c r="BM72" s="466">
        <v>18</v>
      </c>
      <c r="BN72" s="466">
        <v>16</v>
      </c>
      <c r="BO72" s="466">
        <v>26</v>
      </c>
      <c r="BP72" s="466">
        <v>15</v>
      </c>
      <c r="BQ72" s="466">
        <v>16</v>
      </c>
      <c r="BR72" s="466">
        <v>11</v>
      </c>
      <c r="BS72" s="467">
        <v>20</v>
      </c>
      <c r="BT72" s="465">
        <v>25</v>
      </c>
      <c r="BU72" s="1960">
        <v>231</v>
      </c>
      <c r="BV72" s="1020">
        <v>0.16</v>
      </c>
    </row>
    <row r="73" spans="1:76">
      <c r="A73" s="407" t="s">
        <v>224</v>
      </c>
      <c r="B73" s="855" t="s">
        <v>135</v>
      </c>
      <c r="C73" s="330">
        <v>6</v>
      </c>
      <c r="D73" s="786">
        <v>20</v>
      </c>
      <c r="E73" s="330">
        <v>5</v>
      </c>
      <c r="F73" s="330">
        <v>17</v>
      </c>
      <c r="G73" s="330">
        <v>26</v>
      </c>
      <c r="H73" s="330">
        <v>25</v>
      </c>
      <c r="I73" s="330">
        <v>41</v>
      </c>
      <c r="J73" s="330">
        <v>17</v>
      </c>
      <c r="K73" s="330">
        <v>182</v>
      </c>
      <c r="L73" s="330">
        <v>14</v>
      </c>
      <c r="M73" s="330">
        <v>22</v>
      </c>
      <c r="N73" s="439">
        <v>95</v>
      </c>
      <c r="O73" s="791">
        <f t="shared" si="31"/>
        <v>470</v>
      </c>
      <c r="P73" s="662">
        <f t="shared" si="32"/>
        <v>0.22190745986779981</v>
      </c>
      <c r="Q73" s="642" t="s">
        <v>135</v>
      </c>
      <c r="R73" s="662" t="s">
        <v>30</v>
      </c>
      <c r="S73" s="330">
        <v>10</v>
      </c>
      <c r="T73" s="786">
        <v>16</v>
      </c>
      <c r="U73" s="330">
        <v>28</v>
      </c>
      <c r="V73" s="330">
        <v>28</v>
      </c>
      <c r="W73" s="330">
        <v>19</v>
      </c>
      <c r="X73" s="330">
        <v>33</v>
      </c>
      <c r="Y73" s="330">
        <v>21</v>
      </c>
      <c r="Z73" s="330">
        <v>17</v>
      </c>
      <c r="AA73" s="330">
        <v>20</v>
      </c>
      <c r="AB73" s="330">
        <v>15</v>
      </c>
      <c r="AC73" s="330">
        <v>25</v>
      </c>
      <c r="AD73" s="439">
        <v>19</v>
      </c>
      <c r="AE73" s="791">
        <f t="shared" si="33"/>
        <v>251</v>
      </c>
      <c r="AF73" s="662">
        <f t="shared" si="34"/>
        <v>0.17227179135209333</v>
      </c>
      <c r="AG73" s="711">
        <v>20</v>
      </c>
      <c r="AH73" s="708">
        <v>24</v>
      </c>
      <c r="AI73" s="466">
        <v>18</v>
      </c>
      <c r="AJ73" s="466">
        <v>15</v>
      </c>
      <c r="AK73" s="466">
        <v>25</v>
      </c>
      <c r="AL73" s="466">
        <v>13</v>
      </c>
      <c r="AM73" s="466">
        <v>13</v>
      </c>
      <c r="AN73" s="466">
        <v>20</v>
      </c>
      <c r="AO73" s="466">
        <v>11</v>
      </c>
      <c r="AP73" s="466">
        <v>16</v>
      </c>
      <c r="AQ73" s="467">
        <v>14</v>
      </c>
      <c r="AR73" s="465">
        <v>24</v>
      </c>
      <c r="AS73" s="642">
        <f t="shared" si="35"/>
        <v>213</v>
      </c>
      <c r="AT73" s="804">
        <f t="shared" si="30"/>
        <v>0.17026378896882494</v>
      </c>
      <c r="AU73" s="1564">
        <v>19</v>
      </c>
      <c r="AV73" s="708">
        <v>22</v>
      </c>
      <c r="AW73" s="466">
        <v>23</v>
      </c>
      <c r="AX73" s="466">
        <v>14</v>
      </c>
      <c r="AY73" s="466">
        <v>15</v>
      </c>
      <c r="AZ73" s="466">
        <v>21</v>
      </c>
      <c r="BA73" s="466">
        <v>18</v>
      </c>
      <c r="BB73" s="466">
        <v>10</v>
      </c>
      <c r="BC73" s="466">
        <v>17</v>
      </c>
      <c r="BD73" s="466">
        <v>21</v>
      </c>
      <c r="BE73" s="467">
        <v>13</v>
      </c>
      <c r="BF73" s="465">
        <v>18</v>
      </c>
      <c r="BG73" s="642">
        <v>211</v>
      </c>
      <c r="BH73" s="1020">
        <v>0.13300000000000001</v>
      </c>
      <c r="BI73" s="1564">
        <v>15</v>
      </c>
      <c r="BJ73" s="708">
        <v>21</v>
      </c>
      <c r="BK73" s="466">
        <v>15</v>
      </c>
      <c r="BL73" s="466">
        <v>11</v>
      </c>
      <c r="BM73" s="466">
        <v>14</v>
      </c>
      <c r="BN73" s="466">
        <v>16</v>
      </c>
      <c r="BO73" s="466">
        <v>22</v>
      </c>
      <c r="BP73" s="466">
        <v>12</v>
      </c>
      <c r="BQ73" s="466">
        <v>15</v>
      </c>
      <c r="BR73" s="466">
        <v>18</v>
      </c>
      <c r="BS73" s="467">
        <v>17</v>
      </c>
      <c r="BT73" s="465">
        <v>19</v>
      </c>
      <c r="BU73" s="1960">
        <v>195</v>
      </c>
      <c r="BV73" s="1020">
        <v>0.13500000000000001</v>
      </c>
    </row>
    <row r="74" spans="1:76">
      <c r="A74" s="407" t="s">
        <v>225</v>
      </c>
      <c r="B74" s="855" t="s">
        <v>135</v>
      </c>
      <c r="C74" s="330">
        <v>10</v>
      </c>
      <c r="D74" s="786">
        <v>21</v>
      </c>
      <c r="E74" s="330">
        <v>9</v>
      </c>
      <c r="F74" s="330">
        <v>18</v>
      </c>
      <c r="G74" s="330">
        <v>17</v>
      </c>
      <c r="H74" s="330">
        <v>19</v>
      </c>
      <c r="I74" s="330">
        <v>30</v>
      </c>
      <c r="J74" s="330">
        <v>16</v>
      </c>
      <c r="K74" s="330">
        <v>219</v>
      </c>
      <c r="L74" s="330">
        <v>10</v>
      </c>
      <c r="M74" s="330">
        <v>17</v>
      </c>
      <c r="N74" s="439">
        <v>89</v>
      </c>
      <c r="O74" s="647">
        <f t="shared" si="31"/>
        <v>475</v>
      </c>
      <c r="P74" s="662">
        <f t="shared" si="32"/>
        <v>0.22426817752596789</v>
      </c>
      <c r="Q74" s="641" t="s">
        <v>135</v>
      </c>
      <c r="R74" s="662" t="s">
        <v>30</v>
      </c>
      <c r="S74" s="330">
        <v>9</v>
      </c>
      <c r="T74" s="786">
        <v>8</v>
      </c>
      <c r="U74" s="330">
        <v>15</v>
      </c>
      <c r="V74" s="330">
        <v>20</v>
      </c>
      <c r="W74" s="330">
        <v>15</v>
      </c>
      <c r="X74" s="330">
        <v>30</v>
      </c>
      <c r="Y74" s="330">
        <v>17</v>
      </c>
      <c r="Z74" s="330">
        <v>20</v>
      </c>
      <c r="AA74" s="330">
        <v>16</v>
      </c>
      <c r="AB74" s="330">
        <v>10</v>
      </c>
      <c r="AC74" s="330">
        <v>14</v>
      </c>
      <c r="AD74" s="439">
        <v>26</v>
      </c>
      <c r="AE74" s="647">
        <f t="shared" si="33"/>
        <v>200</v>
      </c>
      <c r="AF74" s="662">
        <f t="shared" si="34"/>
        <v>0.13726835964310227</v>
      </c>
      <c r="AG74" s="711">
        <v>15</v>
      </c>
      <c r="AH74" s="708">
        <v>22</v>
      </c>
      <c r="AI74" s="466">
        <v>16</v>
      </c>
      <c r="AJ74" s="466">
        <v>12</v>
      </c>
      <c r="AK74" s="466">
        <v>11</v>
      </c>
      <c r="AL74" s="466">
        <v>20</v>
      </c>
      <c r="AM74" s="466">
        <v>15</v>
      </c>
      <c r="AN74" s="466">
        <v>12</v>
      </c>
      <c r="AO74" s="466">
        <v>11</v>
      </c>
      <c r="AP74" s="466">
        <v>13</v>
      </c>
      <c r="AQ74" s="467">
        <v>13</v>
      </c>
      <c r="AR74" s="465">
        <v>22</v>
      </c>
      <c r="AS74" s="641">
        <f t="shared" si="35"/>
        <v>182</v>
      </c>
      <c r="AT74" s="804">
        <f t="shared" si="30"/>
        <v>0.14548361310951238</v>
      </c>
      <c r="AU74" s="1564">
        <v>10</v>
      </c>
      <c r="AV74" s="708">
        <v>15</v>
      </c>
      <c r="AW74" s="466">
        <v>26</v>
      </c>
      <c r="AX74" s="466">
        <v>9</v>
      </c>
      <c r="AY74" s="466">
        <v>14</v>
      </c>
      <c r="AZ74" s="466">
        <v>17</v>
      </c>
      <c r="BA74" s="466">
        <v>22</v>
      </c>
      <c r="BB74" s="466">
        <v>18</v>
      </c>
      <c r="BC74" s="466">
        <v>15</v>
      </c>
      <c r="BD74" s="466">
        <v>11</v>
      </c>
      <c r="BE74" s="467">
        <v>11</v>
      </c>
      <c r="BF74" s="465">
        <v>12</v>
      </c>
      <c r="BG74" s="641">
        <v>180</v>
      </c>
      <c r="BH74" s="1020">
        <v>0.113</v>
      </c>
      <c r="BI74" s="1564">
        <v>7</v>
      </c>
      <c r="BJ74" s="708">
        <v>17</v>
      </c>
      <c r="BK74" s="466">
        <v>19</v>
      </c>
      <c r="BL74" s="466">
        <v>17</v>
      </c>
      <c r="BM74" s="466">
        <v>17</v>
      </c>
      <c r="BN74" s="466">
        <v>19</v>
      </c>
      <c r="BO74" s="466">
        <v>29</v>
      </c>
      <c r="BP74" s="466">
        <v>12</v>
      </c>
      <c r="BQ74" s="466">
        <v>11</v>
      </c>
      <c r="BR74" s="466">
        <v>14</v>
      </c>
      <c r="BS74" s="467">
        <v>15</v>
      </c>
      <c r="BT74" s="465">
        <v>25</v>
      </c>
      <c r="BU74" s="1960">
        <v>202</v>
      </c>
      <c r="BV74" s="1020">
        <v>0.14000000000000001</v>
      </c>
    </row>
    <row r="75" spans="1:76" ht="12.6" thickBot="1">
      <c r="A75" s="406" t="s">
        <v>226</v>
      </c>
      <c r="B75" s="856" t="s">
        <v>135</v>
      </c>
      <c r="C75" s="391">
        <v>1</v>
      </c>
      <c r="D75" s="390">
        <v>4</v>
      </c>
      <c r="E75" s="391">
        <v>0</v>
      </c>
      <c r="F75" s="391">
        <v>2</v>
      </c>
      <c r="G75" s="391">
        <v>5</v>
      </c>
      <c r="H75" s="391">
        <v>5</v>
      </c>
      <c r="I75" s="391">
        <v>4</v>
      </c>
      <c r="J75" s="391">
        <v>4</v>
      </c>
      <c r="K75" s="391">
        <v>68</v>
      </c>
      <c r="L75" s="391">
        <v>3</v>
      </c>
      <c r="M75" s="391">
        <v>2</v>
      </c>
      <c r="N75" s="441">
        <v>13</v>
      </c>
      <c r="O75" s="658">
        <f t="shared" si="31"/>
        <v>111</v>
      </c>
      <c r="P75" s="664">
        <f t="shared" si="32"/>
        <v>5.2407932011331447E-2</v>
      </c>
      <c r="Q75" s="643" t="s">
        <v>135</v>
      </c>
      <c r="R75" s="674" t="s">
        <v>30</v>
      </c>
      <c r="S75" s="391">
        <v>1</v>
      </c>
      <c r="T75" s="390">
        <v>5</v>
      </c>
      <c r="U75" s="391">
        <v>4</v>
      </c>
      <c r="V75" s="391">
        <v>3</v>
      </c>
      <c r="W75" s="391">
        <v>9</v>
      </c>
      <c r="X75" s="391">
        <v>4</v>
      </c>
      <c r="Y75" s="391">
        <v>7</v>
      </c>
      <c r="Z75" s="391">
        <v>24</v>
      </c>
      <c r="AA75" s="391">
        <v>4</v>
      </c>
      <c r="AB75" s="391">
        <v>4</v>
      </c>
      <c r="AC75" s="391">
        <v>4</v>
      </c>
      <c r="AD75" s="441">
        <v>10</v>
      </c>
      <c r="AE75" s="658">
        <f t="shared" si="33"/>
        <v>79</v>
      </c>
      <c r="AF75" s="664">
        <f t="shared" si="34"/>
        <v>5.4221002059025393E-2</v>
      </c>
      <c r="AG75" s="712">
        <v>2</v>
      </c>
      <c r="AH75" s="709">
        <v>5</v>
      </c>
      <c r="AI75" s="463">
        <v>4</v>
      </c>
      <c r="AJ75" s="463">
        <v>4</v>
      </c>
      <c r="AK75" s="463">
        <v>5</v>
      </c>
      <c r="AL75" s="463">
        <v>2</v>
      </c>
      <c r="AM75" s="463">
        <v>3</v>
      </c>
      <c r="AN75" s="463">
        <v>3</v>
      </c>
      <c r="AO75" s="463">
        <v>3</v>
      </c>
      <c r="AP75" s="463">
        <v>2</v>
      </c>
      <c r="AQ75" s="468">
        <v>2</v>
      </c>
      <c r="AR75" s="462">
        <v>7</v>
      </c>
      <c r="AS75" s="643">
        <f t="shared" si="35"/>
        <v>42</v>
      </c>
      <c r="AT75" s="1027">
        <f t="shared" si="30"/>
        <v>3.3573141486810551E-2</v>
      </c>
      <c r="AU75" s="1565">
        <v>7</v>
      </c>
      <c r="AV75" s="1566">
        <v>6</v>
      </c>
      <c r="AW75" s="649">
        <v>1</v>
      </c>
      <c r="AX75" s="649">
        <v>5</v>
      </c>
      <c r="AY75" s="649">
        <v>8</v>
      </c>
      <c r="AZ75" s="649">
        <v>5</v>
      </c>
      <c r="BA75" s="649">
        <v>5</v>
      </c>
      <c r="BB75" s="649">
        <v>6</v>
      </c>
      <c r="BC75" s="649">
        <v>5</v>
      </c>
      <c r="BD75" s="649">
        <v>7</v>
      </c>
      <c r="BE75" s="702">
        <v>1</v>
      </c>
      <c r="BF75" s="651">
        <v>4</v>
      </c>
      <c r="BG75" s="1024">
        <v>60</v>
      </c>
      <c r="BH75" s="667">
        <v>3.7999999999999999E-2</v>
      </c>
      <c r="BI75" s="1565">
        <v>5</v>
      </c>
      <c r="BJ75" s="1566">
        <v>6</v>
      </c>
      <c r="BK75" s="649">
        <v>7</v>
      </c>
      <c r="BL75" s="649">
        <v>7</v>
      </c>
      <c r="BM75" s="649">
        <v>9</v>
      </c>
      <c r="BN75" s="649">
        <v>6</v>
      </c>
      <c r="BO75" s="649">
        <v>11</v>
      </c>
      <c r="BP75" s="649">
        <v>9</v>
      </c>
      <c r="BQ75" s="649">
        <v>7</v>
      </c>
      <c r="BR75" s="649">
        <v>5</v>
      </c>
      <c r="BS75" s="702">
        <v>9</v>
      </c>
      <c r="BT75" s="651">
        <v>10</v>
      </c>
      <c r="BU75" s="1961">
        <v>91</v>
      </c>
      <c r="BV75" s="667">
        <v>6.4000000000000001E-2</v>
      </c>
    </row>
    <row r="76" spans="1:76">
      <c r="A76" s="332"/>
      <c r="B76" s="738"/>
      <c r="C76" s="323"/>
      <c r="D76" s="323"/>
      <c r="E76" s="323"/>
      <c r="F76" s="323"/>
      <c r="G76" s="323"/>
      <c r="H76" s="323"/>
      <c r="I76" s="323"/>
      <c r="J76" s="323"/>
      <c r="K76" s="323"/>
      <c r="L76" s="323"/>
      <c r="M76" s="323"/>
      <c r="N76" s="323"/>
      <c r="O76" s="323"/>
      <c r="P76" s="409"/>
      <c r="Q76" s="323"/>
      <c r="R76" s="323"/>
      <c r="S76" s="323"/>
      <c r="T76" s="323"/>
      <c r="U76" s="323"/>
      <c r="V76" s="323"/>
      <c r="W76" s="323"/>
      <c r="X76" s="323"/>
      <c r="Y76" s="323"/>
      <c r="Z76" s="323"/>
      <c r="AA76" s="323"/>
      <c r="AB76" s="323"/>
      <c r="AC76" s="323"/>
      <c r="AD76" s="323"/>
      <c r="AE76" s="323"/>
      <c r="AF76" s="409"/>
      <c r="AG76" s="323"/>
      <c r="AH76" s="323"/>
      <c r="AI76" s="323"/>
      <c r="AJ76" s="323"/>
      <c r="AK76" s="323"/>
      <c r="AL76" s="323"/>
      <c r="AM76" s="323"/>
      <c r="AN76" s="323"/>
      <c r="AO76" s="323"/>
      <c r="AP76" s="323"/>
      <c r="AQ76" s="323"/>
      <c r="AR76" s="323"/>
      <c r="AS76" s="323"/>
      <c r="AT76" s="323"/>
      <c r="AU76" s="323"/>
      <c r="AV76" s="323"/>
      <c r="AW76" s="323"/>
      <c r="AX76" s="323"/>
      <c r="AY76" s="323"/>
      <c r="AZ76" s="323"/>
      <c r="BA76" s="323"/>
      <c r="BB76" s="323"/>
      <c r="BC76" s="323"/>
      <c r="BD76" s="323"/>
      <c r="BE76" s="323"/>
      <c r="BF76" s="323"/>
      <c r="BG76" s="323"/>
      <c r="BH76" s="323"/>
    </row>
    <row r="77" spans="1:76" ht="12.6" thickBot="1">
      <c r="B77" s="743"/>
    </row>
    <row r="78" spans="1:76" ht="15" customHeight="1" thickBot="1">
      <c r="B78" s="773"/>
      <c r="C78" s="2312" t="s">
        <v>7</v>
      </c>
      <c r="D78" s="2313"/>
      <c r="E78" s="2313"/>
      <c r="F78" s="2313"/>
      <c r="G78" s="2313"/>
      <c r="H78" s="2313"/>
      <c r="I78" s="2313"/>
      <c r="J78" s="2313"/>
      <c r="K78" s="2313"/>
      <c r="L78" s="2313"/>
      <c r="M78" s="2313"/>
      <c r="N78" s="2313"/>
      <c r="O78" s="2313"/>
      <c r="P78" s="2314"/>
      <c r="Q78" s="2299" t="s">
        <v>8</v>
      </c>
      <c r="R78" s="2300"/>
      <c r="S78" s="2312" t="s">
        <v>9</v>
      </c>
      <c r="T78" s="2313"/>
      <c r="U78" s="2313"/>
      <c r="V78" s="2313"/>
      <c r="W78" s="2313"/>
      <c r="X78" s="2313"/>
      <c r="Y78" s="2313"/>
      <c r="Z78" s="2313"/>
      <c r="AA78" s="2313"/>
      <c r="AB78" s="2313"/>
      <c r="AC78" s="2313"/>
      <c r="AD78" s="2313"/>
      <c r="AE78" s="2313"/>
      <c r="AF78" s="2314"/>
      <c r="AG78" s="2295" t="s">
        <v>10</v>
      </c>
      <c r="AH78" s="2296"/>
      <c r="AI78" s="2296"/>
      <c r="AJ78" s="2296"/>
      <c r="AK78" s="2296"/>
      <c r="AL78" s="2296"/>
      <c r="AM78" s="2296"/>
      <c r="AN78" s="2296"/>
      <c r="AO78" s="2296"/>
      <c r="AP78" s="2296"/>
      <c r="AQ78" s="2296"/>
      <c r="AR78" s="2296"/>
      <c r="AS78" s="2296"/>
      <c r="AT78" s="2297"/>
      <c r="AU78" s="2298" t="s">
        <v>11</v>
      </c>
      <c r="AV78" s="2299"/>
      <c r="AW78" s="2299"/>
      <c r="AX78" s="2299"/>
      <c r="AY78" s="2299"/>
      <c r="AZ78" s="2299"/>
      <c r="BA78" s="2299"/>
      <c r="BB78" s="2299"/>
      <c r="BC78" s="2299"/>
      <c r="BD78" s="2299"/>
      <c r="BE78" s="2299"/>
      <c r="BF78" s="2299"/>
      <c r="BG78" s="2299"/>
      <c r="BH78" s="2300"/>
      <c r="BI78" s="2298" t="s">
        <v>12</v>
      </c>
      <c r="BJ78" s="2299"/>
      <c r="BK78" s="2299"/>
      <c r="BL78" s="2299"/>
      <c r="BM78" s="2299"/>
      <c r="BN78" s="2299"/>
      <c r="BO78" s="2299"/>
      <c r="BP78" s="2299"/>
      <c r="BQ78" s="2299"/>
      <c r="BR78" s="2299"/>
      <c r="BS78" s="2299"/>
      <c r="BT78" s="2299"/>
      <c r="BU78" s="2299"/>
      <c r="BV78" s="2300"/>
    </row>
    <row r="79" spans="1:76" ht="15" customHeight="1" thickBot="1">
      <c r="A79" s="404" t="s">
        <v>233</v>
      </c>
      <c r="B79" s="739" t="s">
        <v>219</v>
      </c>
      <c r="C79" s="757">
        <v>43951</v>
      </c>
      <c r="D79" s="758">
        <v>43982</v>
      </c>
      <c r="E79" s="757">
        <v>44012</v>
      </c>
      <c r="F79" s="758">
        <v>44043</v>
      </c>
      <c r="G79" s="759">
        <v>44074</v>
      </c>
      <c r="H79" s="758">
        <v>44104</v>
      </c>
      <c r="I79" s="757">
        <v>44135</v>
      </c>
      <c r="J79" s="758">
        <v>44165</v>
      </c>
      <c r="K79" s="757">
        <v>44196</v>
      </c>
      <c r="L79" s="758">
        <v>44227</v>
      </c>
      <c r="M79" s="757">
        <v>44255</v>
      </c>
      <c r="N79" s="757">
        <v>44286</v>
      </c>
      <c r="O79" s="2291" t="s">
        <v>234</v>
      </c>
      <c r="P79" s="2315" t="s">
        <v>117</v>
      </c>
      <c r="Q79" s="2291" t="s">
        <v>234</v>
      </c>
      <c r="R79" s="2292"/>
      <c r="S79" s="757">
        <v>44652</v>
      </c>
      <c r="T79" s="758">
        <v>44682</v>
      </c>
      <c r="U79" s="757">
        <v>44713</v>
      </c>
      <c r="V79" s="758">
        <v>44743</v>
      </c>
      <c r="W79" s="759">
        <v>44774</v>
      </c>
      <c r="X79" s="758">
        <v>44805</v>
      </c>
      <c r="Y79" s="757">
        <v>44835</v>
      </c>
      <c r="Z79" s="758">
        <v>44866</v>
      </c>
      <c r="AA79" s="757">
        <v>44896</v>
      </c>
      <c r="AB79" s="758">
        <v>44927</v>
      </c>
      <c r="AC79" s="757">
        <v>44958</v>
      </c>
      <c r="AD79" s="757">
        <v>44986</v>
      </c>
      <c r="AE79" s="2291" t="s">
        <v>234</v>
      </c>
      <c r="AF79" s="2315"/>
      <c r="AG79" s="403">
        <v>45030</v>
      </c>
      <c r="AH79" s="403">
        <v>45062</v>
      </c>
      <c r="AI79" s="402">
        <v>45094</v>
      </c>
      <c r="AJ79" s="403">
        <v>45126</v>
      </c>
      <c r="AK79" s="402">
        <v>45158</v>
      </c>
      <c r="AL79" s="403">
        <v>45190</v>
      </c>
      <c r="AM79" s="402">
        <v>45222</v>
      </c>
      <c r="AN79" s="403">
        <v>45254</v>
      </c>
      <c r="AO79" s="402">
        <v>45286</v>
      </c>
      <c r="AP79" s="403">
        <v>45318</v>
      </c>
      <c r="AQ79" s="402">
        <v>45350</v>
      </c>
      <c r="AR79" s="403">
        <v>45382</v>
      </c>
      <c r="AS79" s="2291" t="s">
        <v>234</v>
      </c>
      <c r="AT79" s="2292"/>
      <c r="AU79" s="1012">
        <v>45396</v>
      </c>
      <c r="AV79" s="1013">
        <v>45428</v>
      </c>
      <c r="AW79" s="1012">
        <v>45460</v>
      </c>
      <c r="AX79" s="1012">
        <v>45492</v>
      </c>
      <c r="AY79" s="1013">
        <v>45524</v>
      </c>
      <c r="AZ79" s="1012">
        <v>45556</v>
      </c>
      <c r="BA79" s="1012">
        <v>45588</v>
      </c>
      <c r="BB79" s="1013">
        <v>45620</v>
      </c>
      <c r="BC79" s="1012">
        <v>45652</v>
      </c>
      <c r="BD79" s="1012">
        <v>45684</v>
      </c>
      <c r="BE79" s="1013">
        <v>45716</v>
      </c>
      <c r="BF79" s="730">
        <v>45717</v>
      </c>
      <c r="BG79" s="2301" t="s">
        <v>234</v>
      </c>
      <c r="BH79" s="2302"/>
      <c r="BI79" s="730">
        <v>45761</v>
      </c>
      <c r="BJ79" s="731">
        <v>45793</v>
      </c>
      <c r="BK79" s="730">
        <v>45825</v>
      </c>
      <c r="BL79" s="730">
        <v>45857</v>
      </c>
      <c r="BM79" s="731">
        <v>45889</v>
      </c>
      <c r="BN79" s="730">
        <v>45921</v>
      </c>
      <c r="BO79" s="730">
        <v>45953</v>
      </c>
      <c r="BP79" s="731">
        <v>45985</v>
      </c>
      <c r="BQ79" s="730">
        <v>46017</v>
      </c>
      <c r="BR79" s="730">
        <v>46049</v>
      </c>
      <c r="BS79" s="731">
        <v>46081</v>
      </c>
      <c r="BT79" s="730">
        <v>46082</v>
      </c>
      <c r="BU79" s="2301" t="s">
        <v>234</v>
      </c>
      <c r="BV79" s="2302"/>
    </row>
    <row r="80" spans="1:76" ht="14.25" customHeight="1" thickBot="1">
      <c r="A80" s="405" t="s">
        <v>66</v>
      </c>
      <c r="B80" s="848" t="s">
        <v>135</v>
      </c>
      <c r="C80" s="699">
        <f t="shared" ref="C80:N80" si="36">IFERROR(C56/C6,0)</f>
        <v>7.0615034168564923E-3</v>
      </c>
      <c r="D80" s="485">
        <f t="shared" si="36"/>
        <v>1.2924071082390954E-2</v>
      </c>
      <c r="E80" s="485">
        <f t="shared" si="36"/>
        <v>5.3265400648448355E-3</v>
      </c>
      <c r="F80" s="485">
        <f t="shared" si="36"/>
        <v>1.3576779026217229E-2</v>
      </c>
      <c r="G80" s="484">
        <f t="shared" si="36"/>
        <v>1.762324362943558E-2</v>
      </c>
      <c r="H80" s="485">
        <f t="shared" si="36"/>
        <v>1.6003879728419011E-2</v>
      </c>
      <c r="I80" s="485">
        <f t="shared" si="36"/>
        <v>2.2900763358778626E-2</v>
      </c>
      <c r="J80" s="485">
        <f t="shared" si="36"/>
        <v>1.2320844857933116E-2</v>
      </c>
      <c r="K80" s="484">
        <f t="shared" si="36"/>
        <v>0.13113367174280879</v>
      </c>
      <c r="L80" s="485">
        <f t="shared" si="36"/>
        <v>1.2395503026808878E-2</v>
      </c>
      <c r="M80" s="485">
        <f t="shared" si="36"/>
        <v>1.486013986013986E-2</v>
      </c>
      <c r="N80" s="765">
        <f t="shared" si="36"/>
        <v>7.8304386223138067E-2</v>
      </c>
      <c r="O80" s="2293">
        <f>O56/O6</f>
        <v>0.32198324845321774</v>
      </c>
      <c r="P80" s="2316"/>
      <c r="Q80" s="2293" t="s">
        <v>135</v>
      </c>
      <c r="R80" s="2294"/>
      <c r="S80" s="699">
        <f t="shared" ref="S80:AD80" si="37">IFERROR(S56/S6,0)</f>
        <v>2.0103563813585135E-2</v>
      </c>
      <c r="T80" s="485">
        <f t="shared" si="37"/>
        <v>1.562944018186985E-2</v>
      </c>
      <c r="U80" s="485">
        <f t="shared" si="37"/>
        <v>1.9469983775013522E-2</v>
      </c>
      <c r="V80" s="485">
        <f t="shared" si="37"/>
        <v>2.2436733629011218E-2</v>
      </c>
      <c r="W80" s="484">
        <f t="shared" si="37"/>
        <v>2.5719378660555132E-2</v>
      </c>
      <c r="X80" s="485">
        <f t="shared" si="37"/>
        <v>3.6550836550836553E-2</v>
      </c>
      <c r="Y80" s="485">
        <f t="shared" si="37"/>
        <v>2.1497218007081438E-2</v>
      </c>
      <c r="Z80" s="485">
        <f t="shared" si="37"/>
        <v>2.0204539785482666E-2</v>
      </c>
      <c r="AA80" s="484">
        <f t="shared" si="37"/>
        <v>2.0239880059970013E-2</v>
      </c>
      <c r="AB80" s="485">
        <f t="shared" si="37"/>
        <v>1.596659297469909E-2</v>
      </c>
      <c r="AC80" s="485">
        <f t="shared" si="37"/>
        <v>1.4813016027197669E-2</v>
      </c>
      <c r="AD80" s="765">
        <f t="shared" si="37"/>
        <v>2.2412970910824989E-2</v>
      </c>
      <c r="AE80" s="2293">
        <f>(AE56/AE6)</f>
        <v>0.25526423332544684</v>
      </c>
      <c r="AF80" s="2316"/>
      <c r="AG80" s="700">
        <f t="shared" ref="AG80:AR80" si="38">IFERROR(AG56/AG6,0)</f>
        <v>1.7515179822512845E-2</v>
      </c>
      <c r="AH80" s="699">
        <f t="shared" si="38"/>
        <v>1.8127581459385041E-2</v>
      </c>
      <c r="AI80" s="485">
        <f t="shared" si="38"/>
        <v>2.0338208409506398E-2</v>
      </c>
      <c r="AJ80" s="484">
        <f t="shared" si="38"/>
        <v>1.4629754670267838E-2</v>
      </c>
      <c r="AK80" s="485">
        <f t="shared" si="38"/>
        <v>1.8189984280260498E-2</v>
      </c>
      <c r="AL80" s="485">
        <f t="shared" si="38"/>
        <v>1.8855218855218854E-2</v>
      </c>
      <c r="AM80" s="485">
        <f t="shared" si="38"/>
        <v>1.5060908084163898E-2</v>
      </c>
      <c r="AN80" s="484">
        <f t="shared" si="38"/>
        <v>1.2486308871851041E-2</v>
      </c>
      <c r="AO80" s="485">
        <f t="shared" si="38"/>
        <v>1.2797881729920565E-2</v>
      </c>
      <c r="AP80" s="485">
        <f t="shared" si="38"/>
        <v>1.462882096069869E-2</v>
      </c>
      <c r="AQ80" s="485">
        <f t="shared" si="38"/>
        <v>1.355713363460297E-2</v>
      </c>
      <c r="AR80" s="699">
        <f t="shared" si="38"/>
        <v>1.6115351993214587E-2</v>
      </c>
      <c r="AS80" s="2293">
        <f>(AS56/AS6)</f>
        <v>0.19183264715700457</v>
      </c>
      <c r="AT80" s="2294"/>
      <c r="AU80" s="1581">
        <v>1.49E-2</v>
      </c>
      <c r="AV80" s="1582">
        <v>1.84E-2</v>
      </c>
      <c r="AW80" s="1583">
        <v>1.4500000000000001E-2</v>
      </c>
      <c r="AX80" s="1584">
        <v>1.44E-2</v>
      </c>
      <c r="AY80" s="1583">
        <v>2.1399999999999999E-2</v>
      </c>
      <c r="AZ80" s="1583">
        <v>1.9099999999999999E-2</v>
      </c>
      <c r="BA80" s="1583">
        <v>1.9E-2</v>
      </c>
      <c r="BB80" s="1584">
        <v>1.14E-2</v>
      </c>
      <c r="BC80" s="1583">
        <v>1.37E-2</v>
      </c>
      <c r="BD80" s="1583">
        <v>1.38E-2</v>
      </c>
      <c r="BE80" s="1583">
        <v>1.03E-2</v>
      </c>
      <c r="BF80" s="1582">
        <v>1.0500000000000001E-2</v>
      </c>
      <c r="BG80" s="2293">
        <v>0.18099999999999999</v>
      </c>
      <c r="BH80" s="2294"/>
      <c r="BI80" s="1581">
        <v>1.1547774259638667E-2</v>
      </c>
      <c r="BJ80" s="1582">
        <v>1.4230271668822769E-2</v>
      </c>
      <c r="BK80" s="1583">
        <v>1.4649331624244644E-2</v>
      </c>
      <c r="BL80" s="1584">
        <v>1.4228383801532287E-2</v>
      </c>
      <c r="BM80" s="1583">
        <v>1.4293567894447499E-2</v>
      </c>
      <c r="BN80" s="1583">
        <v>1.7206290471785384E-2</v>
      </c>
      <c r="BO80" s="1583">
        <v>1.8110530246452577E-2</v>
      </c>
      <c r="BP80" s="1584">
        <v>1.1877828054298642E-2</v>
      </c>
      <c r="BQ80" s="1583">
        <v>1.1009870918754746E-2</v>
      </c>
      <c r="BR80" s="1583">
        <v>1.1075042963528738E-2</v>
      </c>
      <c r="BS80" s="1583">
        <v>1.2808258459185625E-2</v>
      </c>
      <c r="BT80" s="1582">
        <v>1.7051913603637742E-2</v>
      </c>
      <c r="BU80" s="2293">
        <v>0.16825658662599791</v>
      </c>
      <c r="BV80" s="2294"/>
    </row>
    <row r="81" spans="1:74" ht="14.85" customHeight="1" thickBot="1">
      <c r="A81" s="406" t="s">
        <v>67</v>
      </c>
      <c r="B81" s="851" t="s">
        <v>135</v>
      </c>
      <c r="C81" s="762">
        <f t="shared" ref="C81:N81" si="39">IFERROR(C57/C7,0)</f>
        <v>5.8320373250388803E-3</v>
      </c>
      <c r="D81" s="761">
        <f t="shared" si="39"/>
        <v>1.6192733017377565E-2</v>
      </c>
      <c r="E81" s="761">
        <f t="shared" si="39"/>
        <v>5.1546391752577319E-3</v>
      </c>
      <c r="F81" s="761">
        <f t="shared" si="39"/>
        <v>1.4823717948717948E-2</v>
      </c>
      <c r="G81" s="761">
        <f t="shared" si="39"/>
        <v>1.5924867292772562E-2</v>
      </c>
      <c r="H81" s="761">
        <f t="shared" si="39"/>
        <v>1.7054908485856904E-2</v>
      </c>
      <c r="I81" s="761">
        <f t="shared" si="39"/>
        <v>3.6770921386305999E-2</v>
      </c>
      <c r="J81" s="761">
        <f t="shared" si="39"/>
        <v>1.2232415902140673E-2</v>
      </c>
      <c r="K81" s="761">
        <f t="shared" si="39"/>
        <v>0.17707267144319344</v>
      </c>
      <c r="L81" s="761">
        <f t="shared" si="39"/>
        <v>1.1434511434511435E-2</v>
      </c>
      <c r="M81" s="761">
        <f t="shared" si="39"/>
        <v>2.7287319422150885E-2</v>
      </c>
      <c r="N81" s="766">
        <f t="shared" si="39"/>
        <v>6.6343042071197414E-2</v>
      </c>
      <c r="O81" s="2283">
        <f>O57/O7</f>
        <v>0.37148837721714223</v>
      </c>
      <c r="P81" s="2321"/>
      <c r="Q81" s="2283" t="s">
        <v>135</v>
      </c>
      <c r="R81" s="2284"/>
      <c r="S81" s="762">
        <f t="shared" ref="S81:AD81" si="40">IFERROR(S57/S7,0)</f>
        <v>1.6201117318435754E-2</v>
      </c>
      <c r="T81" s="761">
        <f t="shared" si="40"/>
        <v>1.6922263352723427E-2</v>
      </c>
      <c r="U81" s="761">
        <f t="shared" si="40"/>
        <v>2.1882951653944022E-2</v>
      </c>
      <c r="V81" s="761">
        <f t="shared" si="40"/>
        <v>2.3738872403560832E-2</v>
      </c>
      <c r="W81" s="761">
        <f t="shared" si="40"/>
        <v>2.1140609636184856E-2</v>
      </c>
      <c r="X81" s="761">
        <f t="shared" si="40"/>
        <v>3.1080414405525406E-2</v>
      </c>
      <c r="Y81" s="761">
        <f t="shared" si="40"/>
        <v>1.6464891041162229E-2</v>
      </c>
      <c r="Z81" s="761">
        <f t="shared" si="40"/>
        <v>1.5245354930919485E-2</v>
      </c>
      <c r="AA81" s="761">
        <f t="shared" si="40"/>
        <v>2.0554493307839389E-2</v>
      </c>
      <c r="AB81" s="761">
        <f t="shared" si="40"/>
        <v>1.4398513701811427E-2</v>
      </c>
      <c r="AC81" s="761">
        <f t="shared" si="40"/>
        <v>1.646090534979424E-2</v>
      </c>
      <c r="AD81" s="766">
        <f t="shared" si="40"/>
        <v>1.9873532068654019E-2</v>
      </c>
      <c r="AE81" s="2283">
        <f>(AE57/AE7)</f>
        <v>0.23375035657524756</v>
      </c>
      <c r="AF81" s="2321"/>
      <c r="AG81" s="762">
        <f t="shared" ref="AG81:AR81" si="41">IFERROR(AG57/AG7,0)</f>
        <v>1.2296881862099254E-2</v>
      </c>
      <c r="AH81" s="762">
        <f t="shared" si="41"/>
        <v>1.2220817530552043E-2</v>
      </c>
      <c r="AI81" s="761">
        <f t="shared" si="41"/>
        <v>1.7012448132780082E-2</v>
      </c>
      <c r="AJ81" s="761">
        <f t="shared" si="41"/>
        <v>1.4913341394598953E-2</v>
      </c>
      <c r="AK81" s="761">
        <f t="shared" si="41"/>
        <v>1.4028056112224449E-2</v>
      </c>
      <c r="AL81" s="761">
        <f t="shared" si="41"/>
        <v>2.0056157240272765E-2</v>
      </c>
      <c r="AM81" s="761">
        <f t="shared" si="41"/>
        <v>1.8239492466296591E-2</v>
      </c>
      <c r="AN81" s="761">
        <f t="shared" si="41"/>
        <v>1.3291634089132134E-2</v>
      </c>
      <c r="AO81" s="761">
        <f t="shared" si="41"/>
        <v>1.1806375442739079E-2</v>
      </c>
      <c r="AP81" s="761">
        <f t="shared" si="41"/>
        <v>1.1188271604938271E-2</v>
      </c>
      <c r="AQ81" s="761">
        <f t="shared" si="41"/>
        <v>1.1872845653006512E-2</v>
      </c>
      <c r="AR81" s="762">
        <f t="shared" si="41"/>
        <v>1.7032551097653292E-2</v>
      </c>
      <c r="AS81" s="2283">
        <f>(AS57/AS7)</f>
        <v>0.17402900483413902</v>
      </c>
      <c r="AT81" s="2284"/>
      <c r="AU81" s="1585">
        <v>0.02</v>
      </c>
      <c r="AV81" s="1585">
        <v>1.6799999999999999E-2</v>
      </c>
      <c r="AW81" s="1586">
        <v>2.2800000000000001E-2</v>
      </c>
      <c r="AX81" s="1586">
        <v>1.61E-2</v>
      </c>
      <c r="AY81" s="1586">
        <v>2.12E-2</v>
      </c>
      <c r="AZ81" s="1586">
        <v>2.3199999999999998E-2</v>
      </c>
      <c r="BA81" s="1586">
        <v>2.4799999999999999E-2</v>
      </c>
      <c r="BB81" s="1586">
        <v>1.2999999999999999E-2</v>
      </c>
      <c r="BC81" s="1586">
        <v>1.24E-2</v>
      </c>
      <c r="BD81" s="1586">
        <v>1.38E-2</v>
      </c>
      <c r="BE81" s="1586">
        <v>1.1599999999999999E-2</v>
      </c>
      <c r="BF81" s="1585">
        <v>1.17E-2</v>
      </c>
      <c r="BG81" s="2283">
        <v>0.20599999999999999</v>
      </c>
      <c r="BH81" s="2284"/>
      <c r="BI81" s="1585">
        <v>1.1160714285714286E-2</v>
      </c>
      <c r="BJ81" s="1585">
        <v>1.271051795360661E-2</v>
      </c>
      <c r="BK81" s="1586">
        <v>1.4254038644282548E-2</v>
      </c>
      <c r="BL81" s="1586">
        <v>1.2531328320802004E-2</v>
      </c>
      <c r="BM81" s="1586">
        <v>1.3145539906103286E-2</v>
      </c>
      <c r="BN81" s="1586">
        <v>1.8273471959672338E-2</v>
      </c>
      <c r="BO81" s="1586">
        <v>2.2243406418811566E-2</v>
      </c>
      <c r="BP81" s="1586">
        <v>1.3522215067611075E-2</v>
      </c>
      <c r="BQ81" s="1586">
        <v>9.3972780298120541E-3</v>
      </c>
      <c r="BR81" s="1586">
        <v>9.7529258777633299E-3</v>
      </c>
      <c r="BS81" s="1586">
        <v>1.6558441558441557E-2</v>
      </c>
      <c r="BT81" s="1585">
        <v>1.8357487922705314E-2</v>
      </c>
      <c r="BU81" s="2303">
        <v>0.17201670168346586</v>
      </c>
      <c r="BV81" s="2304"/>
    </row>
    <row r="82" spans="1:74" ht="12.6" thickBot="1">
      <c r="A82" s="332"/>
      <c r="B82" s="738"/>
      <c r="C82" s="323"/>
      <c r="D82" s="323"/>
      <c r="E82" s="323"/>
      <c r="F82" s="323"/>
      <c r="G82" s="323"/>
      <c r="H82" s="323"/>
      <c r="I82" s="323"/>
      <c r="J82" s="323"/>
      <c r="K82" s="323"/>
      <c r="L82" s="323"/>
      <c r="M82" s="323"/>
      <c r="N82" s="323"/>
      <c r="O82" s="323"/>
      <c r="P82" s="323"/>
      <c r="Q82" s="323"/>
      <c r="R82" s="323"/>
      <c r="S82" s="323"/>
      <c r="T82" s="323"/>
      <c r="U82" s="323"/>
      <c r="V82" s="323"/>
      <c r="W82" s="323"/>
      <c r="X82" s="323"/>
      <c r="Y82" s="323"/>
      <c r="Z82" s="323"/>
      <c r="AA82" s="323"/>
      <c r="AB82" s="323"/>
      <c r="AC82" s="323"/>
      <c r="AD82" s="323"/>
      <c r="AE82" s="323"/>
      <c r="AF82" s="323"/>
      <c r="AG82" s="323"/>
      <c r="AH82" s="323"/>
      <c r="AI82" s="323"/>
      <c r="AJ82" s="323"/>
      <c r="AK82" s="323"/>
      <c r="AL82" s="323"/>
      <c r="AM82" s="323"/>
      <c r="AN82" s="323"/>
      <c r="AO82" s="323"/>
      <c r="AP82" s="323"/>
      <c r="AQ82" s="323"/>
      <c r="AR82" s="323"/>
      <c r="AS82" s="323"/>
      <c r="AT82" s="323"/>
      <c r="AU82" s="323"/>
      <c r="AV82" s="323"/>
      <c r="AW82" s="323"/>
      <c r="AX82" s="323"/>
      <c r="AY82" s="323"/>
      <c r="AZ82" s="323"/>
      <c r="BA82" s="323"/>
      <c r="BB82" s="323"/>
      <c r="BC82" s="323"/>
      <c r="BD82" s="323"/>
      <c r="BE82" s="323"/>
      <c r="BF82" s="323"/>
      <c r="BG82" s="323"/>
      <c r="BH82" s="323"/>
      <c r="BI82" s="323"/>
      <c r="BJ82" s="323"/>
      <c r="BK82" s="323"/>
      <c r="BL82" s="323"/>
      <c r="BM82" s="323"/>
      <c r="BN82" s="323"/>
      <c r="BO82" s="323"/>
      <c r="BP82" s="323"/>
      <c r="BQ82" s="323"/>
      <c r="BR82" s="323"/>
      <c r="BS82" s="323"/>
      <c r="BT82" s="323"/>
      <c r="BU82" s="323"/>
      <c r="BV82" s="323"/>
    </row>
    <row r="83" spans="1:74" ht="15" customHeight="1" thickBot="1">
      <c r="A83" s="404" t="s">
        <v>233</v>
      </c>
      <c r="B83" s="772" t="s">
        <v>219</v>
      </c>
      <c r="C83" s="757">
        <v>43951</v>
      </c>
      <c r="D83" s="758">
        <v>43982</v>
      </c>
      <c r="E83" s="757">
        <v>44012</v>
      </c>
      <c r="F83" s="758">
        <v>44043</v>
      </c>
      <c r="G83" s="759">
        <v>44074</v>
      </c>
      <c r="H83" s="758">
        <v>44104</v>
      </c>
      <c r="I83" s="757">
        <v>44135</v>
      </c>
      <c r="J83" s="758">
        <v>44165</v>
      </c>
      <c r="K83" s="757">
        <v>44196</v>
      </c>
      <c r="L83" s="758">
        <v>44227</v>
      </c>
      <c r="M83" s="757">
        <v>44255</v>
      </c>
      <c r="N83" s="757">
        <v>44286</v>
      </c>
      <c r="O83" s="2291" t="s">
        <v>234</v>
      </c>
      <c r="P83" s="2292"/>
      <c r="Q83" s="2291" t="s">
        <v>234</v>
      </c>
      <c r="R83" s="2292"/>
      <c r="S83" s="757">
        <v>44652</v>
      </c>
      <c r="T83" s="758">
        <v>44682</v>
      </c>
      <c r="U83" s="757">
        <v>44713</v>
      </c>
      <c r="V83" s="758">
        <v>44743</v>
      </c>
      <c r="W83" s="759">
        <v>44774</v>
      </c>
      <c r="X83" s="758">
        <v>44805</v>
      </c>
      <c r="Y83" s="757">
        <v>44835</v>
      </c>
      <c r="Z83" s="758">
        <v>44866</v>
      </c>
      <c r="AA83" s="757">
        <v>44896</v>
      </c>
      <c r="AB83" s="758">
        <v>44927</v>
      </c>
      <c r="AC83" s="757">
        <v>44958</v>
      </c>
      <c r="AD83" s="757">
        <v>44986</v>
      </c>
      <c r="AE83" s="2291" t="s">
        <v>234</v>
      </c>
      <c r="AF83" s="2292"/>
      <c r="AG83" s="403">
        <v>45030</v>
      </c>
      <c r="AH83" s="403">
        <v>45062</v>
      </c>
      <c r="AI83" s="402">
        <v>45094</v>
      </c>
      <c r="AJ83" s="403">
        <v>45126</v>
      </c>
      <c r="AK83" s="402">
        <v>45158</v>
      </c>
      <c r="AL83" s="403">
        <v>45190</v>
      </c>
      <c r="AM83" s="402">
        <v>45222</v>
      </c>
      <c r="AN83" s="403">
        <v>45254</v>
      </c>
      <c r="AO83" s="402">
        <v>45286</v>
      </c>
      <c r="AP83" s="403">
        <v>45318</v>
      </c>
      <c r="AQ83" s="402">
        <v>45350</v>
      </c>
      <c r="AR83" s="767">
        <v>45382</v>
      </c>
      <c r="AS83" s="2291" t="s">
        <v>234</v>
      </c>
      <c r="AT83" s="2292"/>
      <c r="AU83" s="1016">
        <v>45396</v>
      </c>
      <c r="AV83" s="403">
        <v>45428</v>
      </c>
      <c r="AW83" s="402">
        <v>45460</v>
      </c>
      <c r="AX83" s="402">
        <v>45492</v>
      </c>
      <c r="AY83" s="403">
        <v>45524</v>
      </c>
      <c r="AZ83" s="402">
        <v>45556</v>
      </c>
      <c r="BA83" s="402">
        <v>45588</v>
      </c>
      <c r="BB83" s="403">
        <v>45620</v>
      </c>
      <c r="BC83" s="402">
        <v>45652</v>
      </c>
      <c r="BD83" s="402">
        <v>45684</v>
      </c>
      <c r="BE83" s="403">
        <v>45716</v>
      </c>
      <c r="BF83" s="730">
        <v>45717</v>
      </c>
      <c r="BG83" s="2291" t="s">
        <v>234</v>
      </c>
      <c r="BH83" s="2292"/>
      <c r="BI83" s="730">
        <v>45761</v>
      </c>
      <c r="BJ83" s="731">
        <v>45793</v>
      </c>
      <c r="BK83" s="730">
        <v>45825</v>
      </c>
      <c r="BL83" s="730">
        <v>45857</v>
      </c>
      <c r="BM83" s="731">
        <v>45889</v>
      </c>
      <c r="BN83" s="730">
        <v>45921</v>
      </c>
      <c r="BO83" s="730">
        <v>45953</v>
      </c>
      <c r="BP83" s="731">
        <v>45985</v>
      </c>
      <c r="BQ83" s="730">
        <v>46017</v>
      </c>
      <c r="BR83" s="730">
        <v>46049</v>
      </c>
      <c r="BS83" s="731">
        <v>46081</v>
      </c>
      <c r="BT83" s="730">
        <v>46082</v>
      </c>
      <c r="BU83" s="2291" t="s">
        <v>234</v>
      </c>
      <c r="BV83" s="2292"/>
    </row>
    <row r="84" spans="1:74" ht="14.25" customHeight="1">
      <c r="A84" s="405" t="s">
        <v>93</v>
      </c>
      <c r="B84" s="857" t="s">
        <v>135</v>
      </c>
      <c r="C84" s="699">
        <f t="shared" ref="C84:N84" si="42">IFERROR(C60/C10,0)</f>
        <v>4.3541364296081275E-3</v>
      </c>
      <c r="D84" s="484">
        <f t="shared" si="42"/>
        <v>2.6785714285714284E-2</v>
      </c>
      <c r="E84" s="484">
        <f t="shared" si="42"/>
        <v>1.4903129657228018E-3</v>
      </c>
      <c r="F84" s="484">
        <f t="shared" si="42"/>
        <v>1.8099547511312219E-2</v>
      </c>
      <c r="G84" s="484">
        <f t="shared" si="42"/>
        <v>1.3888888888888888E-2</v>
      </c>
      <c r="H84" s="485">
        <f t="shared" si="42"/>
        <v>4.0064102564102567E-2</v>
      </c>
      <c r="I84" s="485">
        <f t="shared" si="42"/>
        <v>2.6016260162601626E-2</v>
      </c>
      <c r="J84" s="484">
        <f t="shared" si="42"/>
        <v>4.957264957264957E-2</v>
      </c>
      <c r="K84" s="484">
        <f t="shared" si="42"/>
        <v>3.2258064516129031E-2</v>
      </c>
      <c r="L84" s="484">
        <f t="shared" si="42"/>
        <v>5.415162454873646E-3</v>
      </c>
      <c r="M84" s="484">
        <f t="shared" si="42"/>
        <v>5.2816901408450703E-3</v>
      </c>
      <c r="N84" s="765">
        <f t="shared" si="42"/>
        <v>2.972027972027972E-2</v>
      </c>
      <c r="O84" s="2293">
        <f>O60/O10</f>
        <v>0.24909017387788113</v>
      </c>
      <c r="P84" s="2294"/>
      <c r="Q84" s="2293" t="s">
        <v>135</v>
      </c>
      <c r="R84" s="2294"/>
      <c r="S84" s="699">
        <f t="shared" ref="S84:AE84" si="43">IFERROR(S60/S10,0)</f>
        <v>1.3888888888888888E-2</v>
      </c>
      <c r="T84" s="484">
        <f t="shared" si="43"/>
        <v>1.8121911037891267E-2</v>
      </c>
      <c r="U84" s="484">
        <f t="shared" si="43"/>
        <v>2.8213166144200628E-2</v>
      </c>
      <c r="V84" s="484">
        <f t="shared" si="43"/>
        <v>1.9696969696969695E-2</v>
      </c>
      <c r="W84" s="484">
        <f t="shared" si="43"/>
        <v>1.6491754122938532E-2</v>
      </c>
      <c r="X84" s="485">
        <f t="shared" si="43"/>
        <v>3.0441400304414001E-2</v>
      </c>
      <c r="Y84" s="485">
        <f t="shared" si="43"/>
        <v>2.2865853658536585E-2</v>
      </c>
      <c r="Z84" s="484">
        <f t="shared" si="43"/>
        <v>1.2066365007541479E-2</v>
      </c>
      <c r="AA84" s="484">
        <f t="shared" si="43"/>
        <v>5.9970014992503746E-3</v>
      </c>
      <c r="AB84" s="484">
        <f t="shared" si="43"/>
        <v>8.6455331412103754E-3</v>
      </c>
      <c r="AC84" s="484">
        <f t="shared" si="43"/>
        <v>1.9553072625698324E-2</v>
      </c>
      <c r="AD84" s="765">
        <f t="shared" si="43"/>
        <v>1.7426273458445041E-2</v>
      </c>
      <c r="AE84" s="2293">
        <f t="shared" si="43"/>
        <v>0.21291053227633069</v>
      </c>
      <c r="AF84" s="2294"/>
      <c r="AG84" s="700">
        <f t="shared" ref="AG84:AS84" si="44">IFERROR(AG60/AG10,0)</f>
        <v>2.2784810126582278E-2</v>
      </c>
      <c r="AH84" s="700">
        <f t="shared" si="44"/>
        <v>2.75E-2</v>
      </c>
      <c r="AI84" s="484">
        <f t="shared" si="44"/>
        <v>2.7568922305764409E-2</v>
      </c>
      <c r="AJ84" s="484">
        <f t="shared" si="44"/>
        <v>2.2443890274314215E-2</v>
      </c>
      <c r="AK84" s="484">
        <f t="shared" si="44"/>
        <v>2.0050125313283207E-2</v>
      </c>
      <c r="AL84" s="485">
        <f t="shared" si="44"/>
        <v>1.6455696202531647E-2</v>
      </c>
      <c r="AM84" s="485">
        <f t="shared" si="44"/>
        <v>1.5018773466833541E-2</v>
      </c>
      <c r="AN84" s="484">
        <f t="shared" si="44"/>
        <v>1.7543859649122806E-2</v>
      </c>
      <c r="AO84" s="484">
        <f t="shared" si="44"/>
        <v>1.1292346298619825E-2</v>
      </c>
      <c r="AP84" s="484">
        <f t="shared" si="44"/>
        <v>1.6229712858926344E-2</v>
      </c>
      <c r="AQ84" s="484">
        <f t="shared" si="44"/>
        <v>1.5719467956469165E-2</v>
      </c>
      <c r="AR84" s="768">
        <f t="shared" si="44"/>
        <v>1.884570082449941E-2</v>
      </c>
      <c r="AS84" s="2293">
        <f t="shared" si="44"/>
        <v>0.23131930770027981</v>
      </c>
      <c r="AT84" s="2294"/>
      <c r="AU84" s="1581">
        <v>1.2E-2</v>
      </c>
      <c r="AV84" s="1581">
        <v>2.4E-2</v>
      </c>
      <c r="AW84" s="1584">
        <v>2.0500000000000001E-2</v>
      </c>
      <c r="AX84" s="1584">
        <v>1.4200000000000001E-2</v>
      </c>
      <c r="AY84" s="1584">
        <v>1.55E-2</v>
      </c>
      <c r="AZ84" s="1583">
        <v>2.06E-2</v>
      </c>
      <c r="BA84" s="1583">
        <v>1.47E-2</v>
      </c>
      <c r="BB84" s="1584">
        <v>1.4800000000000001E-2</v>
      </c>
      <c r="BC84" s="1584">
        <v>1.37E-2</v>
      </c>
      <c r="BD84" s="1584">
        <v>6.1000000000000004E-3</v>
      </c>
      <c r="BE84" s="1584">
        <v>1.18E-2</v>
      </c>
      <c r="BF84" s="1587">
        <v>1.4200000000000001E-2</v>
      </c>
      <c r="BG84" s="2285">
        <v>0.182</v>
      </c>
      <c r="BH84" s="2286"/>
      <c r="BI84" s="1581">
        <v>1.0135135135135136E-2</v>
      </c>
      <c r="BJ84" s="1581">
        <v>2.1864211737629459E-2</v>
      </c>
      <c r="BK84" s="1581">
        <v>1.3793103448275862E-2</v>
      </c>
      <c r="BL84" s="1581">
        <v>2.1468926553672316E-2</v>
      </c>
      <c r="BM84" s="1581">
        <v>1.6055045871559634E-2</v>
      </c>
      <c r="BN84" s="1581">
        <v>1.9767441860465116E-2</v>
      </c>
      <c r="BO84" s="1581">
        <v>2.4734982332155476E-2</v>
      </c>
      <c r="BP84" s="1581">
        <v>1.3221153846153846E-2</v>
      </c>
      <c r="BQ84" s="1581">
        <v>1.4580801944106925E-2</v>
      </c>
      <c r="BR84" s="1581">
        <v>7.2815533980582527E-3</v>
      </c>
      <c r="BS84" s="1581">
        <v>1.1904761904761904E-2</v>
      </c>
      <c r="BT84" s="1581">
        <v>1.6147635524798153E-2</v>
      </c>
      <c r="BU84" s="2293">
        <v>0.19145831306547328</v>
      </c>
      <c r="BV84" s="2294"/>
    </row>
    <row r="85" spans="1:74">
      <c r="A85" s="407" t="s">
        <v>98</v>
      </c>
      <c r="B85" s="857" t="s">
        <v>135</v>
      </c>
      <c r="C85" s="701">
        <f t="shared" ref="C85:N85" si="45">IFERROR(C61/C11,0)</f>
        <v>5.4225033890646186E-3</v>
      </c>
      <c r="D85" s="486">
        <f t="shared" si="45"/>
        <v>1.4220183486238533E-2</v>
      </c>
      <c r="E85" s="486">
        <f t="shared" si="45"/>
        <v>5.0644567219152855E-3</v>
      </c>
      <c r="F85" s="486">
        <f t="shared" si="45"/>
        <v>1.1136890951276101E-2</v>
      </c>
      <c r="G85" s="486">
        <f t="shared" si="45"/>
        <v>1.1742602160638797E-2</v>
      </c>
      <c r="H85" s="486">
        <f t="shared" si="45"/>
        <v>7.0955534531693476E-3</v>
      </c>
      <c r="I85" s="486">
        <f t="shared" si="45"/>
        <v>2.2041207474844275E-2</v>
      </c>
      <c r="J85" s="486">
        <f t="shared" si="45"/>
        <v>2.4366471734892786E-3</v>
      </c>
      <c r="K85" s="486">
        <f t="shared" si="45"/>
        <v>0.2813852813852814</v>
      </c>
      <c r="L85" s="486">
        <f t="shared" si="45"/>
        <v>4.3997485857950975E-3</v>
      </c>
      <c r="M85" s="486">
        <f t="shared" si="45"/>
        <v>2.056555269922879E-2</v>
      </c>
      <c r="N85" s="588">
        <f t="shared" si="45"/>
        <v>1.8673535093367676E-2</v>
      </c>
      <c r="O85" s="2307">
        <f>O61/O11</f>
        <v>0.35458388487979847</v>
      </c>
      <c r="P85" s="2308"/>
      <c r="Q85" s="2307" t="s">
        <v>135</v>
      </c>
      <c r="R85" s="2308"/>
      <c r="S85" s="701">
        <f t="shared" ref="S85:AE85" si="46">IFERROR(S61/S11,0)</f>
        <v>1.2166859791425261E-2</v>
      </c>
      <c r="T85" s="486">
        <f t="shared" si="46"/>
        <v>1.4917127071823204E-2</v>
      </c>
      <c r="U85" s="486">
        <f t="shared" si="46"/>
        <v>1.7066666666666667E-2</v>
      </c>
      <c r="V85" s="486">
        <f t="shared" si="46"/>
        <v>1.7866526537046769E-2</v>
      </c>
      <c r="W85" s="486">
        <f t="shared" si="46"/>
        <v>1.3116474291710388E-2</v>
      </c>
      <c r="X85" s="486">
        <f t="shared" si="46"/>
        <v>1.9832985386221295E-2</v>
      </c>
      <c r="Y85" s="486">
        <f t="shared" si="46"/>
        <v>1.6045548654244308E-2</v>
      </c>
      <c r="Z85" s="486">
        <f t="shared" si="46"/>
        <v>1.1704834605597965E-2</v>
      </c>
      <c r="AA85" s="486">
        <f t="shared" si="46"/>
        <v>3.5842293906810036E-3</v>
      </c>
      <c r="AB85" s="486">
        <f t="shared" si="46"/>
        <v>1.0111223458038422E-2</v>
      </c>
      <c r="AC85" s="486">
        <f t="shared" si="46"/>
        <v>8.581524482584554E-3</v>
      </c>
      <c r="AD85" s="588">
        <f t="shared" si="46"/>
        <v>1.4420686225758329E-2</v>
      </c>
      <c r="AE85" s="2307">
        <f t="shared" si="46"/>
        <v>0.15891270256142184</v>
      </c>
      <c r="AF85" s="2308"/>
      <c r="AG85" s="701">
        <f t="shared" ref="AG85:AS85" si="47">IFERROR(AG61/AG11,0)</f>
        <v>1.1197663096397274E-2</v>
      </c>
      <c r="AH85" s="701">
        <f t="shared" si="47"/>
        <v>1.3816102906145784E-2</v>
      </c>
      <c r="AI85" s="486">
        <f t="shared" si="47"/>
        <v>1.7577197149643706E-2</v>
      </c>
      <c r="AJ85" s="486">
        <f t="shared" si="47"/>
        <v>1.0436432637571158E-2</v>
      </c>
      <c r="AK85" s="486">
        <f t="shared" si="47"/>
        <v>1.334604385128694E-2</v>
      </c>
      <c r="AL85" s="486">
        <f t="shared" si="47"/>
        <v>1.1331444759206799E-2</v>
      </c>
      <c r="AM85" s="486">
        <f t="shared" si="47"/>
        <v>9.2464170134073046E-3</v>
      </c>
      <c r="AN85" s="486">
        <f t="shared" si="47"/>
        <v>1.1044638748274275E-2</v>
      </c>
      <c r="AO85" s="486">
        <f t="shared" si="47"/>
        <v>7.3766712770862147E-3</v>
      </c>
      <c r="AP85" s="486">
        <f t="shared" si="47"/>
        <v>1.3116236996834011E-2</v>
      </c>
      <c r="AQ85" s="486">
        <f t="shared" si="47"/>
        <v>6.6934404283801874E-3</v>
      </c>
      <c r="AR85" s="589">
        <f t="shared" si="47"/>
        <v>1.13388573920628E-2</v>
      </c>
      <c r="AS85" s="2307">
        <f t="shared" si="47"/>
        <v>0.13611025085165687</v>
      </c>
      <c r="AT85" s="2308"/>
      <c r="AU85" s="1588">
        <v>1.2699999999999999E-2</v>
      </c>
      <c r="AV85" s="1588">
        <v>1.32E-2</v>
      </c>
      <c r="AW85" s="1589">
        <v>1.1900000000000001E-2</v>
      </c>
      <c r="AX85" s="1589">
        <v>9.4999999999999998E-3</v>
      </c>
      <c r="AY85" s="1589">
        <v>1.18E-2</v>
      </c>
      <c r="AZ85" s="1589">
        <v>1.04E-2</v>
      </c>
      <c r="BA85" s="1589">
        <v>9.1999999999999998E-3</v>
      </c>
      <c r="BB85" s="1589">
        <v>5.1000000000000004E-3</v>
      </c>
      <c r="BC85" s="1589">
        <v>8.2000000000000007E-3</v>
      </c>
      <c r="BD85" s="1589">
        <v>7.4000000000000003E-3</v>
      </c>
      <c r="BE85" s="1589">
        <v>9.4999999999999998E-3</v>
      </c>
      <c r="BF85" s="1590">
        <v>5.4999999999999997E-3</v>
      </c>
      <c r="BG85" s="2325">
        <v>0.113</v>
      </c>
      <c r="BH85" s="2326"/>
      <c r="BI85" s="1581">
        <v>8.9424572317262831E-3</v>
      </c>
      <c r="BJ85" s="1581">
        <v>8.1999219055056624E-3</v>
      </c>
      <c r="BK85" s="1581">
        <v>1.1368090944727557E-2</v>
      </c>
      <c r="BL85" s="1581">
        <v>9.8000784006272053E-3</v>
      </c>
      <c r="BM85" s="1581">
        <v>7.0754716981132077E-3</v>
      </c>
      <c r="BN85" s="1581">
        <v>1.1080332409972299E-2</v>
      </c>
      <c r="BO85" s="1581">
        <v>1.2345679012345678E-2</v>
      </c>
      <c r="BP85" s="1581">
        <v>5.9856344772545892E-3</v>
      </c>
      <c r="BQ85" s="1581">
        <v>7.6213397513036499E-3</v>
      </c>
      <c r="BR85" s="1581">
        <v>9.6852300242130755E-3</v>
      </c>
      <c r="BS85" s="1581">
        <v>1.8028846153846152E-2</v>
      </c>
      <c r="BT85" s="1581">
        <v>1.2340764331210192E-2</v>
      </c>
      <c r="BU85" s="2285">
        <v>0.12236816051745759</v>
      </c>
      <c r="BV85" s="2286"/>
    </row>
    <row r="86" spans="1:74">
      <c r="A86" s="407" t="s">
        <v>99</v>
      </c>
      <c r="B86" s="857" t="s">
        <v>135</v>
      </c>
      <c r="C86" s="701">
        <f t="shared" ref="C86:N86" si="48">IFERROR(C62/C12,0)</f>
        <v>7.658102766798419E-3</v>
      </c>
      <c r="D86" s="486">
        <f t="shared" si="48"/>
        <v>1.1997000749812546E-2</v>
      </c>
      <c r="E86" s="486">
        <f t="shared" si="48"/>
        <v>6.0225846925972401E-3</v>
      </c>
      <c r="F86" s="486">
        <f t="shared" si="48"/>
        <v>1.4728288471305232E-2</v>
      </c>
      <c r="G86" s="486">
        <f t="shared" si="48"/>
        <v>2.047162477325732E-2</v>
      </c>
      <c r="H86" s="486">
        <f t="shared" si="48"/>
        <v>1.7469560614081524E-2</v>
      </c>
      <c r="I86" s="486">
        <f t="shared" si="48"/>
        <v>3.149394347240915E-2</v>
      </c>
      <c r="J86" s="486">
        <f t="shared" si="48"/>
        <v>1.1881735285990605E-2</v>
      </c>
      <c r="K86" s="486">
        <f t="shared" si="48"/>
        <v>0.10196078431372549</v>
      </c>
      <c r="L86" s="486">
        <f t="shared" si="48"/>
        <v>1.6985793699814702E-2</v>
      </c>
      <c r="M86" s="486">
        <f t="shared" si="48"/>
        <v>2.0833333333333332E-2</v>
      </c>
      <c r="N86" s="588">
        <f t="shared" si="48"/>
        <v>0.11004170676932948</v>
      </c>
      <c r="O86" s="2305">
        <f>O62/O12</f>
        <v>0.3475480231150499</v>
      </c>
      <c r="P86" s="2306"/>
      <c r="Q86" s="2305" t="s">
        <v>135</v>
      </c>
      <c r="R86" s="2306"/>
      <c r="S86" s="701">
        <f t="shared" ref="S86:AE86" si="49">IFERROR(S62/S12,0)</f>
        <v>2.3939064200217627E-2</v>
      </c>
      <c r="T86" s="486">
        <f t="shared" si="49"/>
        <v>1.6437437101643745E-2</v>
      </c>
      <c r="U86" s="486">
        <f t="shared" si="49"/>
        <v>2.0707231602421154E-2</v>
      </c>
      <c r="V86" s="486">
        <f t="shared" si="49"/>
        <v>2.6532479414455627E-2</v>
      </c>
      <c r="W86" s="486">
        <f t="shared" si="49"/>
        <v>3.108348134991119E-2</v>
      </c>
      <c r="X86" s="486">
        <f t="shared" si="49"/>
        <v>4.417067307692308E-2</v>
      </c>
      <c r="Y86" s="486">
        <f t="shared" si="49"/>
        <v>2.1064950263311878E-2</v>
      </c>
      <c r="Z86" s="486">
        <f t="shared" si="49"/>
        <v>2.3363138159792327E-2</v>
      </c>
      <c r="AA86" s="486">
        <f t="shared" si="49"/>
        <v>9.2458826928633348E-3</v>
      </c>
      <c r="AB86" s="486">
        <f t="shared" si="49"/>
        <v>1.9807583474816072E-2</v>
      </c>
      <c r="AC86" s="486">
        <f t="shared" si="49"/>
        <v>1.7827298050139277E-2</v>
      </c>
      <c r="AD86" s="588">
        <f t="shared" si="49"/>
        <v>2.3390203632361033E-2</v>
      </c>
      <c r="AE86" s="2305">
        <f t="shared" si="49"/>
        <v>0.27713556523044586</v>
      </c>
      <c r="AF86" s="2306"/>
      <c r="AG86" s="701">
        <f t="shared" ref="AG86:AS86" si="50">IFERROR(AG62/AG12,0)</f>
        <v>1.6770354341357856E-2</v>
      </c>
      <c r="AH86" s="701">
        <f t="shared" si="50"/>
        <v>1.3998943475964079E-2</v>
      </c>
      <c r="AI86" s="486">
        <f t="shared" si="50"/>
        <v>1.6679697680479541E-2</v>
      </c>
      <c r="AJ86" s="486">
        <f t="shared" si="50"/>
        <v>1.4177215189873417E-2</v>
      </c>
      <c r="AK86" s="486">
        <f t="shared" si="50"/>
        <v>1.7068273092369479E-2</v>
      </c>
      <c r="AL86" s="486">
        <f t="shared" si="50"/>
        <v>2.2898842476094614E-2</v>
      </c>
      <c r="AM86" s="486">
        <f t="shared" si="50"/>
        <v>1.9192422731804586E-2</v>
      </c>
      <c r="AN86" s="486">
        <f t="shared" si="50"/>
        <v>1.2224938875305624E-2</v>
      </c>
      <c r="AO86" s="486">
        <f t="shared" si="50"/>
        <v>1.4571499135589035E-2</v>
      </c>
      <c r="AP86" s="486">
        <f t="shared" si="50"/>
        <v>1.2432959531935642E-2</v>
      </c>
      <c r="AQ86" s="486">
        <f t="shared" si="50"/>
        <v>1.476997578692494E-2</v>
      </c>
      <c r="AR86" s="589">
        <f t="shared" si="50"/>
        <v>1.8067935437244036E-2</v>
      </c>
      <c r="AS86" s="2305">
        <f t="shared" si="50"/>
        <v>0.19270549809471965</v>
      </c>
      <c r="AT86" s="2306"/>
      <c r="AU86" s="1588">
        <v>1.46E-2</v>
      </c>
      <c r="AV86" s="1588">
        <v>1.4800000000000001E-2</v>
      </c>
      <c r="AW86" s="1589">
        <v>1.34E-2</v>
      </c>
      <c r="AX86" s="1589">
        <v>1.12E-2</v>
      </c>
      <c r="AY86" s="1589">
        <v>1.9599999999999999E-2</v>
      </c>
      <c r="AZ86" s="1589">
        <v>1.83E-2</v>
      </c>
      <c r="BA86" s="1589">
        <v>1.2699999999999999E-2</v>
      </c>
      <c r="BB86" s="1589">
        <v>1.06E-2</v>
      </c>
      <c r="BC86" s="1589">
        <v>1.24E-2</v>
      </c>
      <c r="BD86" s="1589">
        <v>1.2500000000000001E-2</v>
      </c>
      <c r="BE86" s="1589">
        <v>1.11E-2</v>
      </c>
      <c r="BF86" s="1590">
        <v>1.2200000000000001E-2</v>
      </c>
      <c r="BG86" s="2281">
        <v>0.16300000000000001</v>
      </c>
      <c r="BH86" s="2282"/>
      <c r="BI86" s="1581">
        <v>1.2647898816809465E-2</v>
      </c>
      <c r="BJ86" s="1581">
        <v>1.407318053880177E-2</v>
      </c>
      <c r="BK86" s="1581">
        <v>1.5082357610637032E-2</v>
      </c>
      <c r="BL86" s="1581">
        <v>1.3204572329523059E-2</v>
      </c>
      <c r="BM86" s="1581">
        <v>1.5581854043392506E-2</v>
      </c>
      <c r="BN86" s="1581">
        <v>1.8272095332671302E-2</v>
      </c>
      <c r="BO86" s="1581">
        <v>2.0845860893966728E-2</v>
      </c>
      <c r="BP86" s="1581">
        <v>1.5234613040828763E-2</v>
      </c>
      <c r="BQ86" s="1581">
        <v>1.0433715220949264E-2</v>
      </c>
      <c r="BR86" s="1581">
        <v>1.1527377521613832E-2</v>
      </c>
      <c r="BS86" s="1581">
        <v>1.2233049968899026E-2</v>
      </c>
      <c r="BT86" s="1581">
        <v>2.0408163265306121E-2</v>
      </c>
      <c r="BU86" s="2287">
        <v>0.17971931477804326</v>
      </c>
      <c r="BV86" s="2288"/>
    </row>
    <row r="87" spans="1:74" ht="11.85" customHeight="1">
      <c r="A87" s="407" t="s">
        <v>24</v>
      </c>
      <c r="B87" s="857"/>
      <c r="C87" s="701"/>
      <c r="D87" s="486"/>
      <c r="E87" s="486"/>
      <c r="F87" s="486"/>
      <c r="G87" s="486"/>
      <c r="H87" s="486"/>
      <c r="I87" s="486"/>
      <c r="J87" s="486"/>
      <c r="K87" s="486"/>
      <c r="L87" s="486"/>
      <c r="M87" s="486"/>
      <c r="N87" s="588"/>
      <c r="O87" s="1559"/>
      <c r="P87" s="1560"/>
      <c r="Q87" s="1559"/>
      <c r="R87" s="1560"/>
      <c r="S87" s="701"/>
      <c r="T87" s="486"/>
      <c r="U87" s="486"/>
      <c r="V87" s="486"/>
      <c r="W87" s="486"/>
      <c r="X87" s="486"/>
      <c r="Y87" s="486"/>
      <c r="Z87" s="486"/>
      <c r="AA87" s="486"/>
      <c r="AB87" s="486"/>
      <c r="AC87" s="486"/>
      <c r="AD87" s="588"/>
      <c r="AE87" s="1559"/>
      <c r="AF87" s="1560"/>
      <c r="AG87" s="701"/>
      <c r="AH87" s="701"/>
      <c r="AI87" s="486"/>
      <c r="AJ87" s="486"/>
      <c r="AK87" s="486"/>
      <c r="AL87" s="486"/>
      <c r="AM87" s="486"/>
      <c r="AN87" s="486"/>
      <c r="AO87" s="486"/>
      <c r="AP87" s="486"/>
      <c r="AQ87" s="486"/>
      <c r="AR87" s="589"/>
      <c r="AS87" s="1559"/>
      <c r="AT87" s="1560"/>
      <c r="AU87" s="1588">
        <v>3.0099999999999998E-2</v>
      </c>
      <c r="AV87" s="1588">
        <v>2.2499999999999999E-2</v>
      </c>
      <c r="AW87" s="1589">
        <v>2.5499999999999998E-2</v>
      </c>
      <c r="AX87" s="1589">
        <v>3.1800000000000002E-2</v>
      </c>
      <c r="AY87" s="1589">
        <v>0.03</v>
      </c>
      <c r="AZ87" s="1589">
        <v>2.6800000000000001E-2</v>
      </c>
      <c r="BA87" s="1589">
        <v>9.7500000000000003E-2</v>
      </c>
      <c r="BB87" s="1589">
        <v>3.32E-2</v>
      </c>
      <c r="BC87" s="1589">
        <v>1.49E-2</v>
      </c>
      <c r="BD87" s="1589">
        <v>7.4000000000000003E-3</v>
      </c>
      <c r="BE87" s="1589">
        <v>1.6500000000000001E-2</v>
      </c>
      <c r="BF87" s="1590">
        <v>1.9599999999999999E-2</v>
      </c>
      <c r="BG87" s="2281">
        <v>0.35599999999999998</v>
      </c>
      <c r="BH87" s="2282"/>
      <c r="BI87" s="1581">
        <v>1.5669515669515671E-2</v>
      </c>
      <c r="BJ87" s="1581">
        <v>2.3943661971830985E-2</v>
      </c>
      <c r="BK87" s="1581">
        <v>2.3842917251051893E-2</v>
      </c>
      <c r="BL87" s="1581">
        <v>2.0891364902506964E-2</v>
      </c>
      <c r="BM87" s="1581">
        <v>3.1724137931034485E-2</v>
      </c>
      <c r="BN87" s="1581">
        <v>3.6211699164345405E-2</v>
      </c>
      <c r="BO87" s="1581">
        <v>5.0704225352112678E-2</v>
      </c>
      <c r="BP87" s="1581">
        <v>1.7518248175182483E-2</v>
      </c>
      <c r="BQ87" s="1581">
        <v>1.4577259475218658E-2</v>
      </c>
      <c r="BR87" s="1581">
        <v>1.8950437317784258E-2</v>
      </c>
      <c r="BS87" s="1581">
        <v>5.3857350800582245E-2</v>
      </c>
      <c r="BT87" s="1581">
        <v>1.9726858877086494E-2</v>
      </c>
      <c r="BU87" s="2287">
        <v>0.32861054887486607</v>
      </c>
      <c r="BV87" s="2288"/>
    </row>
    <row r="88" spans="1:74">
      <c r="A88" s="407" t="s">
        <v>25</v>
      </c>
      <c r="B88" s="857" t="s">
        <v>135</v>
      </c>
      <c r="C88" s="701">
        <f t="shared" ref="C88:N88" si="51">IFERROR(C64/C14,0)</f>
        <v>0</v>
      </c>
      <c r="D88" s="486">
        <f t="shared" si="51"/>
        <v>0</v>
      </c>
      <c r="E88" s="486">
        <f t="shared" si="51"/>
        <v>0</v>
      </c>
      <c r="F88" s="486">
        <f t="shared" si="51"/>
        <v>0</v>
      </c>
      <c r="G88" s="486">
        <f t="shared" si="51"/>
        <v>0</v>
      </c>
      <c r="H88" s="486">
        <f t="shared" si="51"/>
        <v>0.1</v>
      </c>
      <c r="I88" s="486">
        <f t="shared" si="51"/>
        <v>0</v>
      </c>
      <c r="J88" s="486">
        <f t="shared" si="51"/>
        <v>0</v>
      </c>
      <c r="K88" s="486">
        <f t="shared" si="51"/>
        <v>0</v>
      </c>
      <c r="L88" s="486">
        <f t="shared" si="51"/>
        <v>0</v>
      </c>
      <c r="M88" s="486">
        <f t="shared" si="51"/>
        <v>0.125</v>
      </c>
      <c r="N88" s="588">
        <f t="shared" si="51"/>
        <v>0</v>
      </c>
      <c r="O88" s="2305">
        <f>O64/O14</f>
        <v>0.22641509433962262</v>
      </c>
      <c r="P88" s="2306"/>
      <c r="Q88" s="2305" t="s">
        <v>135</v>
      </c>
      <c r="R88" s="2306"/>
      <c r="S88" s="701">
        <f t="shared" ref="S88:AE88" si="52">IFERROR(S64/S14,0)</f>
        <v>0</v>
      </c>
      <c r="T88" s="486">
        <f t="shared" si="52"/>
        <v>0</v>
      </c>
      <c r="U88" s="486">
        <f t="shared" si="52"/>
        <v>0</v>
      </c>
      <c r="V88" s="486">
        <f t="shared" si="52"/>
        <v>0</v>
      </c>
      <c r="W88" s="486">
        <f t="shared" si="52"/>
        <v>0.33333333333333331</v>
      </c>
      <c r="X88" s="486">
        <f t="shared" si="52"/>
        <v>0</v>
      </c>
      <c r="Y88" s="486">
        <f t="shared" si="52"/>
        <v>0</v>
      </c>
      <c r="Z88" s="486">
        <f t="shared" si="52"/>
        <v>0</v>
      </c>
      <c r="AA88" s="486">
        <f t="shared" si="52"/>
        <v>0</v>
      </c>
      <c r="AB88" s="486">
        <f t="shared" si="52"/>
        <v>0</v>
      </c>
      <c r="AC88" s="486">
        <f t="shared" si="52"/>
        <v>0</v>
      </c>
      <c r="AD88" s="588">
        <f t="shared" si="52"/>
        <v>0.125</v>
      </c>
      <c r="AE88" s="2305">
        <f t="shared" si="52"/>
        <v>0.44444444444444442</v>
      </c>
      <c r="AF88" s="2306"/>
      <c r="AG88" s="701">
        <f t="shared" ref="AG88:AS88" si="53">IFERROR(AG64/AG14,0)</f>
        <v>0</v>
      </c>
      <c r="AH88" s="701">
        <f t="shared" si="53"/>
        <v>0</v>
      </c>
      <c r="AI88" s="486">
        <f t="shared" si="53"/>
        <v>0</v>
      </c>
      <c r="AJ88" s="486">
        <f t="shared" si="53"/>
        <v>0</v>
      </c>
      <c r="AK88" s="486">
        <f t="shared" si="53"/>
        <v>0.22222222222222221</v>
      </c>
      <c r="AL88" s="486">
        <f t="shared" si="53"/>
        <v>0</v>
      </c>
      <c r="AM88" s="486">
        <f t="shared" si="53"/>
        <v>0</v>
      </c>
      <c r="AN88" s="486">
        <f t="shared" si="53"/>
        <v>0</v>
      </c>
      <c r="AO88" s="486">
        <f t="shared" si="53"/>
        <v>0</v>
      </c>
      <c r="AP88" s="486">
        <f t="shared" si="53"/>
        <v>0.1111111111111111</v>
      </c>
      <c r="AQ88" s="486">
        <f t="shared" si="53"/>
        <v>0</v>
      </c>
      <c r="AR88" s="589">
        <f t="shared" si="53"/>
        <v>0</v>
      </c>
      <c r="AS88" s="2305">
        <f t="shared" si="53"/>
        <v>0.33333333333333331</v>
      </c>
      <c r="AT88" s="2306"/>
      <c r="AU88" s="1588">
        <v>0</v>
      </c>
      <c r="AV88" s="1588">
        <v>0</v>
      </c>
      <c r="AW88" s="1589">
        <v>0</v>
      </c>
      <c r="AX88" s="1589">
        <v>0</v>
      </c>
      <c r="AY88" s="1589">
        <v>0</v>
      </c>
      <c r="AZ88" s="1589">
        <v>0</v>
      </c>
      <c r="BA88" s="1589">
        <v>0</v>
      </c>
      <c r="BB88" s="1589">
        <v>0</v>
      </c>
      <c r="BC88" s="1589">
        <v>0</v>
      </c>
      <c r="BD88" s="1589">
        <v>0</v>
      </c>
      <c r="BE88" s="1589">
        <v>0</v>
      </c>
      <c r="BF88" s="1590">
        <v>0.1</v>
      </c>
      <c r="BG88" s="2305">
        <v>0.1</v>
      </c>
      <c r="BH88" s="2306"/>
      <c r="BI88" s="1581">
        <v>0</v>
      </c>
      <c r="BJ88" s="1581">
        <v>0</v>
      </c>
      <c r="BK88" s="1581">
        <v>0</v>
      </c>
      <c r="BL88" s="1581">
        <v>0</v>
      </c>
      <c r="BM88" s="1581">
        <v>0</v>
      </c>
      <c r="BN88" s="1581">
        <v>0</v>
      </c>
      <c r="BO88" s="1581">
        <v>0</v>
      </c>
      <c r="BP88" s="1581">
        <v>0</v>
      </c>
      <c r="BQ88" s="1581">
        <v>0</v>
      </c>
      <c r="BR88" s="1581">
        <v>0</v>
      </c>
      <c r="BS88" s="1581">
        <v>0</v>
      </c>
      <c r="BT88" s="1581">
        <v>0</v>
      </c>
      <c r="BU88" s="2287">
        <v>0</v>
      </c>
      <c r="BV88" s="2288"/>
    </row>
    <row r="89" spans="1:74">
      <c r="A89" s="407" t="s">
        <v>26</v>
      </c>
      <c r="B89" s="857" t="s">
        <v>135</v>
      </c>
      <c r="C89" s="701">
        <f t="shared" ref="C89:N89" si="54">IFERROR(C65/C15,0)</f>
        <v>0</v>
      </c>
      <c r="D89" s="486">
        <f t="shared" si="54"/>
        <v>0</v>
      </c>
      <c r="E89" s="486">
        <f t="shared" si="54"/>
        <v>0</v>
      </c>
      <c r="F89" s="486">
        <f t="shared" si="54"/>
        <v>0</v>
      </c>
      <c r="G89" s="486">
        <f t="shared" si="54"/>
        <v>0</v>
      </c>
      <c r="H89" s="486">
        <f t="shared" si="54"/>
        <v>0</v>
      </c>
      <c r="I89" s="486">
        <f t="shared" si="54"/>
        <v>0</v>
      </c>
      <c r="J89" s="486">
        <f t="shared" si="54"/>
        <v>0</v>
      </c>
      <c r="K89" s="486">
        <f t="shared" si="54"/>
        <v>0</v>
      </c>
      <c r="L89" s="486">
        <f t="shared" si="54"/>
        <v>0</v>
      </c>
      <c r="M89" s="486">
        <f t="shared" si="54"/>
        <v>0</v>
      </c>
      <c r="N89" s="588">
        <f t="shared" si="54"/>
        <v>0</v>
      </c>
      <c r="O89" s="2305">
        <f>O65/O15</f>
        <v>0</v>
      </c>
      <c r="P89" s="2306"/>
      <c r="Q89" s="2305" t="s">
        <v>135</v>
      </c>
      <c r="R89" s="2306"/>
      <c r="S89" s="701">
        <f t="shared" ref="S89:AE89" si="55">IFERROR(S65/S15,0)</f>
        <v>0</v>
      </c>
      <c r="T89" s="486">
        <f t="shared" si="55"/>
        <v>0</v>
      </c>
      <c r="U89" s="486">
        <f t="shared" si="55"/>
        <v>0</v>
      </c>
      <c r="V89" s="486">
        <f t="shared" si="55"/>
        <v>0</v>
      </c>
      <c r="W89" s="486">
        <f t="shared" si="55"/>
        <v>0</v>
      </c>
      <c r="X89" s="486">
        <f t="shared" si="55"/>
        <v>0</v>
      </c>
      <c r="Y89" s="486">
        <f t="shared" si="55"/>
        <v>0</v>
      </c>
      <c r="Z89" s="486">
        <f t="shared" si="55"/>
        <v>0</v>
      </c>
      <c r="AA89" s="486">
        <f t="shared" si="55"/>
        <v>0</v>
      </c>
      <c r="AB89" s="486">
        <f t="shared" si="55"/>
        <v>0</v>
      </c>
      <c r="AC89" s="486">
        <f t="shared" si="55"/>
        <v>0</v>
      </c>
      <c r="AD89" s="588">
        <f t="shared" si="55"/>
        <v>0</v>
      </c>
      <c r="AE89" s="2305">
        <f t="shared" si="55"/>
        <v>0</v>
      </c>
      <c r="AF89" s="2306"/>
      <c r="AG89" s="701">
        <f t="shared" ref="AG89:AS89" si="56">IFERROR(AG65/AG15,0)</f>
        <v>0</v>
      </c>
      <c r="AH89" s="701">
        <f t="shared" si="56"/>
        <v>0</v>
      </c>
      <c r="AI89" s="486">
        <f t="shared" si="56"/>
        <v>0</v>
      </c>
      <c r="AJ89" s="486">
        <f t="shared" si="56"/>
        <v>0</v>
      </c>
      <c r="AK89" s="486">
        <f t="shared" si="56"/>
        <v>0</v>
      </c>
      <c r="AL89" s="486">
        <f t="shared" si="56"/>
        <v>0</v>
      </c>
      <c r="AM89" s="486">
        <f t="shared" si="56"/>
        <v>0</v>
      </c>
      <c r="AN89" s="486">
        <f t="shared" si="56"/>
        <v>0</v>
      </c>
      <c r="AO89" s="486">
        <f t="shared" si="56"/>
        <v>0</v>
      </c>
      <c r="AP89" s="486">
        <f t="shared" si="56"/>
        <v>0</v>
      </c>
      <c r="AQ89" s="486">
        <f t="shared" si="56"/>
        <v>0</v>
      </c>
      <c r="AR89" s="589">
        <f t="shared" si="56"/>
        <v>0</v>
      </c>
      <c r="AS89" s="2305">
        <f t="shared" si="56"/>
        <v>0</v>
      </c>
      <c r="AT89" s="2306"/>
      <c r="AU89" s="1588">
        <v>0</v>
      </c>
      <c r="AV89" s="1588">
        <v>5.8799999999999998E-2</v>
      </c>
      <c r="AW89" s="1589">
        <v>6.25E-2</v>
      </c>
      <c r="AX89" s="1589">
        <v>0</v>
      </c>
      <c r="AY89" s="1589">
        <v>0</v>
      </c>
      <c r="AZ89" s="1589">
        <v>0</v>
      </c>
      <c r="BA89" s="1589">
        <v>0.1176</v>
      </c>
      <c r="BB89" s="1589">
        <v>0</v>
      </c>
      <c r="BC89" s="1589">
        <v>0</v>
      </c>
      <c r="BD89" s="1589">
        <v>5.5599999999999997E-2</v>
      </c>
      <c r="BE89" s="1589">
        <v>0</v>
      </c>
      <c r="BF89" s="1590">
        <v>0</v>
      </c>
      <c r="BG89" s="2305">
        <v>0.27800000000000002</v>
      </c>
      <c r="BH89" s="2306"/>
      <c r="BI89" s="1581">
        <v>0</v>
      </c>
      <c r="BJ89" s="1581">
        <v>0</v>
      </c>
      <c r="BK89" s="1581">
        <v>0</v>
      </c>
      <c r="BL89" s="1581">
        <v>0</v>
      </c>
      <c r="BM89" s="1581">
        <v>0</v>
      </c>
      <c r="BN89" s="1581">
        <v>0</v>
      </c>
      <c r="BO89" s="1581">
        <v>0</v>
      </c>
      <c r="BP89" s="1581">
        <v>0</v>
      </c>
      <c r="BQ89" s="1581">
        <v>0</v>
      </c>
      <c r="BR89" s="1581">
        <v>0</v>
      </c>
      <c r="BS89" s="1581">
        <v>0</v>
      </c>
      <c r="BT89" s="1581">
        <v>0</v>
      </c>
      <c r="BU89" s="2287">
        <v>0</v>
      </c>
      <c r="BV89" s="2288"/>
    </row>
    <row r="90" spans="1:74">
      <c r="A90" s="407" t="s">
        <v>220</v>
      </c>
      <c r="B90" s="857" t="s">
        <v>135</v>
      </c>
      <c r="C90" s="701">
        <f t="shared" ref="C90:N90" si="57">IFERROR(C66/C16,0)</f>
        <v>0</v>
      </c>
      <c r="D90" s="486">
        <f t="shared" si="57"/>
        <v>0</v>
      </c>
      <c r="E90" s="486">
        <f t="shared" si="57"/>
        <v>0</v>
      </c>
      <c r="F90" s="486">
        <f t="shared" si="57"/>
        <v>0</v>
      </c>
      <c r="G90" s="486">
        <f t="shared" si="57"/>
        <v>0</v>
      </c>
      <c r="H90" s="486">
        <f t="shared" si="57"/>
        <v>0</v>
      </c>
      <c r="I90" s="486">
        <f t="shared" si="57"/>
        <v>0</v>
      </c>
      <c r="J90" s="486">
        <f t="shared" si="57"/>
        <v>0</v>
      </c>
      <c r="K90" s="486">
        <f t="shared" si="57"/>
        <v>0</v>
      </c>
      <c r="L90" s="486">
        <f t="shared" si="57"/>
        <v>0</v>
      </c>
      <c r="M90" s="486">
        <f t="shared" si="57"/>
        <v>0</v>
      </c>
      <c r="N90" s="588">
        <f t="shared" si="57"/>
        <v>0</v>
      </c>
      <c r="O90" s="2305" t="e">
        <f>O66/O16</f>
        <v>#DIV/0!</v>
      </c>
      <c r="P90" s="2306"/>
      <c r="Q90" s="2305" t="s">
        <v>135</v>
      </c>
      <c r="R90" s="2306"/>
      <c r="S90" s="701"/>
      <c r="T90" s="486"/>
      <c r="U90" s="486"/>
      <c r="V90" s="486"/>
      <c r="W90" s="486"/>
      <c r="X90" s="486"/>
      <c r="Y90" s="486"/>
      <c r="Z90" s="486"/>
      <c r="AA90" s="486"/>
      <c r="AB90" s="486"/>
      <c r="AC90" s="486"/>
      <c r="AD90" s="588"/>
      <c r="AE90" s="2305">
        <f>IFERROR(AE66/AE16,0)</f>
        <v>0</v>
      </c>
      <c r="AF90" s="2306"/>
      <c r="AG90" s="701">
        <f t="shared" ref="AG90:AS90" si="58">IFERROR(AG66/AG16,0)</f>
        <v>0</v>
      </c>
      <c r="AH90" s="701">
        <f t="shared" si="58"/>
        <v>0.14285714285714285</v>
      </c>
      <c r="AI90" s="486">
        <f t="shared" si="58"/>
        <v>0.25</v>
      </c>
      <c r="AJ90" s="486">
        <f t="shared" si="58"/>
        <v>0.13636363636363635</v>
      </c>
      <c r="AK90" s="486">
        <f t="shared" si="58"/>
        <v>4.0816326530612242E-2</v>
      </c>
      <c r="AL90" s="486">
        <f t="shared" si="58"/>
        <v>0.1276595744680851</v>
      </c>
      <c r="AM90" s="486">
        <f t="shared" si="58"/>
        <v>0.11363636363636363</v>
      </c>
      <c r="AN90" s="486">
        <f t="shared" si="58"/>
        <v>6.9767441860465115E-2</v>
      </c>
      <c r="AO90" s="486">
        <f t="shared" si="58"/>
        <v>7.3170731707317069E-2</v>
      </c>
      <c r="AP90" s="486">
        <f t="shared" si="58"/>
        <v>2.3809523809523808E-2</v>
      </c>
      <c r="AQ90" s="486">
        <f t="shared" si="58"/>
        <v>0.11627906976744186</v>
      </c>
      <c r="AR90" s="589">
        <f t="shared" si="58"/>
        <v>8.3333333333333329E-2</v>
      </c>
      <c r="AS90" s="2305">
        <f t="shared" si="58"/>
        <v>0</v>
      </c>
      <c r="AT90" s="2306"/>
      <c r="AU90" s="1588">
        <v>6.3799999999999996E-2</v>
      </c>
      <c r="AV90" s="1588">
        <v>0</v>
      </c>
      <c r="AW90" s="1589">
        <v>0.08</v>
      </c>
      <c r="AX90" s="1589">
        <v>0.04</v>
      </c>
      <c r="AY90" s="1589">
        <v>0.20449999999999999</v>
      </c>
      <c r="AZ90" s="1589">
        <v>0.16669999999999999</v>
      </c>
      <c r="BA90" s="1589">
        <v>0.125</v>
      </c>
      <c r="BB90" s="1589">
        <v>2.2700000000000001E-2</v>
      </c>
      <c r="BC90" s="1589">
        <v>2.1700000000000001E-2</v>
      </c>
      <c r="BD90" s="1589">
        <v>9.5200000000000007E-2</v>
      </c>
      <c r="BE90" s="1589">
        <v>2.2700000000000001E-2</v>
      </c>
      <c r="BF90" s="1590">
        <v>6.9800000000000001E-2</v>
      </c>
      <c r="BG90" s="2305">
        <v>0.88900000000000001</v>
      </c>
      <c r="BH90" s="2306"/>
      <c r="BI90" s="1581">
        <v>0.02</v>
      </c>
      <c r="BJ90" s="1581">
        <v>6.25E-2</v>
      </c>
      <c r="BK90" s="1581">
        <v>3.8461538461538464E-2</v>
      </c>
      <c r="BL90" s="1581">
        <v>6.7796610169491525E-2</v>
      </c>
      <c r="BM90" s="1581">
        <v>0.13114754098360656</v>
      </c>
      <c r="BN90" s="1581">
        <v>0.11666666666666667</v>
      </c>
      <c r="BO90" s="1581">
        <v>0.10169491525423729</v>
      </c>
      <c r="BP90" s="1581">
        <v>7.2727272727272724E-2</v>
      </c>
      <c r="BQ90" s="1581">
        <v>7.2727272727272724E-2</v>
      </c>
      <c r="BR90" s="1581">
        <v>1.7857142857142856E-2</v>
      </c>
      <c r="BS90" s="1581">
        <v>0</v>
      </c>
      <c r="BT90" s="1581">
        <v>3.5087719298245612E-2</v>
      </c>
      <c r="BU90" s="2287">
        <v>0.75449101796407192</v>
      </c>
      <c r="BV90" s="2288"/>
    </row>
    <row r="91" spans="1:74" ht="12.6" thickBot="1">
      <c r="A91" s="406" t="s">
        <v>31</v>
      </c>
      <c r="B91" s="858" t="s">
        <v>135</v>
      </c>
      <c r="C91" s="764">
        <f t="shared" ref="C91:N91" si="59">IFERROR(C67/C17,0)</f>
        <v>0</v>
      </c>
      <c r="D91" s="763">
        <f t="shared" si="59"/>
        <v>0</v>
      </c>
      <c r="E91" s="763">
        <f t="shared" si="59"/>
        <v>0</v>
      </c>
      <c r="F91" s="763">
        <f t="shared" si="59"/>
        <v>1</v>
      </c>
      <c r="G91" s="763">
        <f t="shared" si="59"/>
        <v>0</v>
      </c>
      <c r="H91" s="763">
        <f t="shared" si="59"/>
        <v>0</v>
      </c>
      <c r="I91" s="763">
        <f t="shared" si="59"/>
        <v>0</v>
      </c>
      <c r="J91" s="763">
        <f t="shared" si="59"/>
        <v>0</v>
      </c>
      <c r="K91" s="763">
        <f t="shared" si="59"/>
        <v>0</v>
      </c>
      <c r="L91" s="763">
        <f t="shared" si="59"/>
        <v>0</v>
      </c>
      <c r="M91" s="763">
        <f t="shared" si="59"/>
        <v>0</v>
      </c>
      <c r="N91" s="769">
        <f t="shared" si="59"/>
        <v>0</v>
      </c>
      <c r="O91" s="2283">
        <f>O67/O17</f>
        <v>2</v>
      </c>
      <c r="P91" s="2284"/>
      <c r="Q91" s="2283" t="s">
        <v>135</v>
      </c>
      <c r="R91" s="2284"/>
      <c r="S91" s="764">
        <f t="shared" ref="S91:AD91" si="60">IFERROR(S67/S17,0)</f>
        <v>0</v>
      </c>
      <c r="T91" s="763">
        <f t="shared" si="60"/>
        <v>0</v>
      </c>
      <c r="U91" s="763">
        <f t="shared" si="60"/>
        <v>0</v>
      </c>
      <c r="V91" s="763">
        <f t="shared" si="60"/>
        <v>0</v>
      </c>
      <c r="W91" s="763">
        <f t="shared" si="60"/>
        <v>0</v>
      </c>
      <c r="X91" s="763">
        <f t="shared" si="60"/>
        <v>0</v>
      </c>
      <c r="Y91" s="763">
        <f t="shared" si="60"/>
        <v>0</v>
      </c>
      <c r="Z91" s="763">
        <f t="shared" si="60"/>
        <v>0.33333333333333331</v>
      </c>
      <c r="AA91" s="763">
        <f t="shared" si="60"/>
        <v>0</v>
      </c>
      <c r="AB91" s="763">
        <f t="shared" si="60"/>
        <v>0</v>
      </c>
      <c r="AC91" s="763">
        <f t="shared" si="60"/>
        <v>0.125</v>
      </c>
      <c r="AD91" s="769">
        <f t="shared" si="60"/>
        <v>1.25</v>
      </c>
      <c r="AE91" s="2283">
        <f>IFERROR(AE67/AE17,0)</f>
        <v>3.8048780487804881</v>
      </c>
      <c r="AF91" s="2284"/>
      <c r="AG91" s="764">
        <f t="shared" ref="AG91:AS91" si="61">IFERROR(AG67/AG17,0)</f>
        <v>0</v>
      </c>
      <c r="AH91" s="764">
        <f t="shared" si="61"/>
        <v>0</v>
      </c>
      <c r="AI91" s="763">
        <f t="shared" si="61"/>
        <v>0</v>
      </c>
      <c r="AJ91" s="763">
        <f t="shared" si="61"/>
        <v>0</v>
      </c>
      <c r="AK91" s="763">
        <f t="shared" si="61"/>
        <v>0</v>
      </c>
      <c r="AL91" s="763">
        <f t="shared" si="61"/>
        <v>0</v>
      </c>
      <c r="AM91" s="763">
        <f t="shared" si="61"/>
        <v>0</v>
      </c>
      <c r="AN91" s="763">
        <f t="shared" si="61"/>
        <v>0</v>
      </c>
      <c r="AO91" s="763">
        <f t="shared" si="61"/>
        <v>0.14285714285714285</v>
      </c>
      <c r="AP91" s="763">
        <f t="shared" si="61"/>
        <v>0.16666666666666666</v>
      </c>
      <c r="AQ91" s="763">
        <f t="shared" si="61"/>
        <v>0</v>
      </c>
      <c r="AR91" s="769">
        <f t="shared" si="61"/>
        <v>0</v>
      </c>
      <c r="AS91" s="2283">
        <f t="shared" si="61"/>
        <v>0.24742268041237112</v>
      </c>
      <c r="AT91" s="2284"/>
      <c r="AU91" s="1591">
        <v>5.9900000000000002E-2</v>
      </c>
      <c r="AV91" s="1591">
        <v>6.8699999999999997E-2</v>
      </c>
      <c r="AW91" s="1592">
        <v>8.3299999999999999E-2</v>
      </c>
      <c r="AX91" s="1592">
        <v>7.8E-2</v>
      </c>
      <c r="AY91" s="1592">
        <v>9.5399999999999999E-2</v>
      </c>
      <c r="AZ91" s="1592">
        <v>0.11</v>
      </c>
      <c r="BA91" s="1592">
        <v>9.4799999999999995E-2</v>
      </c>
      <c r="BB91" s="1592">
        <v>4.0500000000000001E-2</v>
      </c>
      <c r="BC91" s="1592">
        <v>5.8299999999999998E-2</v>
      </c>
      <c r="BD91" s="1592">
        <v>9.8799999999999999E-2</v>
      </c>
      <c r="BE91" s="1592">
        <v>2.8999999999999998E-3</v>
      </c>
      <c r="BF91" s="1593">
        <v>2.8E-3</v>
      </c>
      <c r="BG91" s="2283">
        <v>0.77200000000000002</v>
      </c>
      <c r="BH91" s="2284"/>
      <c r="BI91" s="1581">
        <v>0</v>
      </c>
      <c r="BJ91" s="1581">
        <v>0</v>
      </c>
      <c r="BK91" s="1581">
        <v>0</v>
      </c>
      <c r="BL91" s="1581">
        <v>0</v>
      </c>
      <c r="BM91" s="1581">
        <v>0</v>
      </c>
      <c r="BN91" s="1581">
        <v>0</v>
      </c>
      <c r="BO91" s="1581">
        <v>0</v>
      </c>
      <c r="BP91" s="1581">
        <v>0</v>
      </c>
      <c r="BQ91" s="1581">
        <v>0</v>
      </c>
      <c r="BR91" s="1581">
        <v>0</v>
      </c>
      <c r="BS91" s="1581">
        <v>0</v>
      </c>
      <c r="BT91" s="1581">
        <v>0</v>
      </c>
      <c r="BU91" s="2289">
        <v>0</v>
      </c>
      <c r="BV91" s="2290"/>
    </row>
    <row r="92" spans="1:74" ht="12.6" thickBot="1">
      <c r="A92" s="150"/>
      <c r="B92" s="738"/>
      <c r="C92" s="323"/>
      <c r="D92" s="323"/>
      <c r="E92" s="323"/>
      <c r="F92" s="323"/>
      <c r="G92" s="323"/>
      <c r="H92" s="323"/>
      <c r="I92" s="323"/>
      <c r="J92" s="323"/>
      <c r="K92" s="323"/>
      <c r="L92" s="323"/>
      <c r="M92" s="323"/>
      <c r="N92" s="323"/>
      <c r="O92" s="151"/>
      <c r="P92" s="151"/>
      <c r="Q92" s="777"/>
      <c r="R92" s="777"/>
      <c r="S92" s="323"/>
      <c r="T92" s="323"/>
      <c r="U92" s="323"/>
      <c r="V92" s="323"/>
      <c r="W92" s="323"/>
      <c r="X92" s="323"/>
      <c r="Y92" s="323"/>
      <c r="Z92" s="323"/>
      <c r="AA92" s="323"/>
      <c r="AB92" s="323"/>
      <c r="AC92" s="323"/>
      <c r="AD92" s="323"/>
      <c r="AE92" s="151"/>
      <c r="AF92" s="151"/>
      <c r="AG92" s="323"/>
      <c r="AH92" s="323"/>
      <c r="AI92" s="323"/>
      <c r="AJ92" s="323"/>
      <c r="AK92" s="323"/>
      <c r="AL92" s="323"/>
      <c r="AM92" s="323"/>
      <c r="AN92" s="323"/>
      <c r="AO92" s="323"/>
      <c r="AP92" s="323"/>
      <c r="AQ92" s="323"/>
      <c r="AR92" s="323"/>
      <c r="AS92" s="151"/>
      <c r="AT92" s="151"/>
      <c r="AU92" s="1014"/>
      <c r="AV92" s="1014"/>
      <c r="AW92" s="1014"/>
      <c r="AX92" s="1014"/>
      <c r="AY92" s="1014"/>
      <c r="AZ92" s="1014"/>
      <c r="BA92" s="1014"/>
      <c r="BB92" s="1014"/>
      <c r="BC92" s="1014"/>
      <c r="BD92" s="1014"/>
      <c r="BE92" s="1014"/>
      <c r="BF92" s="1014"/>
      <c r="BG92" s="1015"/>
      <c r="BH92" s="151"/>
      <c r="BI92" s="1014"/>
      <c r="BJ92" s="1014"/>
      <c r="BK92" s="1014"/>
      <c r="BL92" s="1014"/>
      <c r="BM92" s="1014"/>
      <c r="BN92" s="1014"/>
      <c r="BO92" s="1014"/>
      <c r="BP92" s="1014"/>
      <c r="BQ92" s="1014"/>
      <c r="BR92" s="1014"/>
      <c r="BS92" s="1014"/>
      <c r="BT92" s="1014"/>
      <c r="BU92" s="1015"/>
      <c r="BV92" s="777"/>
    </row>
    <row r="93" spans="1:74" ht="15" customHeight="1" thickBot="1">
      <c r="A93" s="404" t="s">
        <v>233</v>
      </c>
      <c r="B93" s="744" t="s">
        <v>219</v>
      </c>
      <c r="C93" s="784">
        <v>43951</v>
      </c>
      <c r="D93" s="758">
        <v>43982</v>
      </c>
      <c r="E93" s="757">
        <v>44012</v>
      </c>
      <c r="F93" s="758">
        <v>44043</v>
      </c>
      <c r="G93" s="759">
        <v>44074</v>
      </c>
      <c r="H93" s="758">
        <v>44104</v>
      </c>
      <c r="I93" s="757">
        <v>44135</v>
      </c>
      <c r="J93" s="758">
        <v>44165</v>
      </c>
      <c r="K93" s="757">
        <v>44196</v>
      </c>
      <c r="L93" s="758">
        <v>44227</v>
      </c>
      <c r="M93" s="757">
        <v>44255</v>
      </c>
      <c r="N93" s="770">
        <v>44286</v>
      </c>
      <c r="O93" s="2291" t="s">
        <v>234</v>
      </c>
      <c r="P93" s="2292"/>
      <c r="Q93" s="2291" t="s">
        <v>234</v>
      </c>
      <c r="R93" s="2292"/>
      <c r="S93" s="784">
        <v>44652</v>
      </c>
      <c r="T93" s="758">
        <v>44682</v>
      </c>
      <c r="U93" s="757">
        <v>44713</v>
      </c>
      <c r="V93" s="758">
        <v>44743</v>
      </c>
      <c r="W93" s="759">
        <v>44774</v>
      </c>
      <c r="X93" s="758">
        <v>44805</v>
      </c>
      <c r="Y93" s="757">
        <v>44835</v>
      </c>
      <c r="Z93" s="758">
        <v>44866</v>
      </c>
      <c r="AA93" s="757">
        <v>44896</v>
      </c>
      <c r="AB93" s="758">
        <v>44927</v>
      </c>
      <c r="AC93" s="758">
        <v>44958</v>
      </c>
      <c r="AD93" s="757">
        <v>44986</v>
      </c>
      <c r="AE93" s="2291" t="s">
        <v>234</v>
      </c>
      <c r="AF93" s="2292"/>
      <c r="AG93" s="693">
        <v>45030</v>
      </c>
      <c r="AH93" s="403">
        <v>45062</v>
      </c>
      <c r="AI93" s="402">
        <v>45094</v>
      </c>
      <c r="AJ93" s="403">
        <v>45126</v>
      </c>
      <c r="AK93" s="402">
        <v>45158</v>
      </c>
      <c r="AL93" s="403">
        <v>45190</v>
      </c>
      <c r="AM93" s="402">
        <v>45222</v>
      </c>
      <c r="AN93" s="403">
        <v>45254</v>
      </c>
      <c r="AO93" s="402">
        <v>45286</v>
      </c>
      <c r="AP93" s="403">
        <v>45318</v>
      </c>
      <c r="AQ93" s="402">
        <v>45350</v>
      </c>
      <c r="AR93" s="767">
        <v>45382</v>
      </c>
      <c r="AS93" s="2291" t="s">
        <v>234</v>
      </c>
      <c r="AT93" s="2292"/>
      <c r="AU93" s="1012">
        <v>45396</v>
      </c>
      <c r="AV93" s="1013">
        <v>45428</v>
      </c>
      <c r="AW93" s="1012">
        <v>45460</v>
      </c>
      <c r="AX93" s="1012">
        <v>45492</v>
      </c>
      <c r="AY93" s="1013">
        <v>45524</v>
      </c>
      <c r="AZ93" s="1012">
        <v>45556</v>
      </c>
      <c r="BA93" s="1012">
        <v>45588</v>
      </c>
      <c r="BB93" s="1013">
        <v>45620</v>
      </c>
      <c r="BC93" s="1012">
        <v>45652</v>
      </c>
      <c r="BD93" s="1012">
        <v>45684</v>
      </c>
      <c r="BE93" s="1013">
        <v>45716</v>
      </c>
      <c r="BF93" s="730">
        <v>45717</v>
      </c>
      <c r="BG93" s="2291" t="s">
        <v>234</v>
      </c>
      <c r="BH93" s="2292"/>
      <c r="BI93" s="730">
        <v>45761</v>
      </c>
      <c r="BJ93" s="731">
        <v>45793</v>
      </c>
      <c r="BK93" s="730">
        <v>45825</v>
      </c>
      <c r="BL93" s="730">
        <v>45857</v>
      </c>
      <c r="BM93" s="731">
        <v>45889</v>
      </c>
      <c r="BN93" s="730">
        <v>45921</v>
      </c>
      <c r="BO93" s="730">
        <v>45953</v>
      </c>
      <c r="BP93" s="731">
        <v>45985</v>
      </c>
      <c r="BQ93" s="730">
        <v>46017</v>
      </c>
      <c r="BR93" s="730">
        <v>46049</v>
      </c>
      <c r="BS93" s="731">
        <v>46081</v>
      </c>
      <c r="BT93" s="730">
        <v>46082</v>
      </c>
      <c r="BU93" s="2291" t="s">
        <v>234</v>
      </c>
      <c r="BV93" s="2292"/>
    </row>
    <row r="94" spans="1:74">
      <c r="A94" s="405" t="s">
        <v>221</v>
      </c>
      <c r="B94" s="852" t="s">
        <v>135</v>
      </c>
      <c r="C94" s="768">
        <f t="shared" ref="C94:N94" si="62">IFERROR(C70/C20,0)</f>
        <v>9.485094850948509E-3</v>
      </c>
      <c r="D94" s="484">
        <f t="shared" si="62"/>
        <v>4.136947218259629E-2</v>
      </c>
      <c r="E94" s="485">
        <f t="shared" si="62"/>
        <v>7.331378299120235E-3</v>
      </c>
      <c r="F94" s="484">
        <f t="shared" si="62"/>
        <v>2.7272727272727271E-2</v>
      </c>
      <c r="G94" s="484">
        <f t="shared" si="62"/>
        <v>2.3809523809523808E-2</v>
      </c>
      <c r="H94" s="485">
        <f t="shared" si="62"/>
        <v>2.8475711892797319E-2</v>
      </c>
      <c r="I94" s="484">
        <f t="shared" si="62"/>
        <v>3.6332179930795849E-2</v>
      </c>
      <c r="J94" s="484">
        <f t="shared" si="62"/>
        <v>1.263537906137184E-2</v>
      </c>
      <c r="K94" s="484">
        <f t="shared" si="62"/>
        <v>0.15336134453781514</v>
      </c>
      <c r="L94" s="484">
        <f t="shared" si="62"/>
        <v>1.5184381778741865E-2</v>
      </c>
      <c r="M94" s="484">
        <f t="shared" si="62"/>
        <v>2.7149321266968326E-2</v>
      </c>
      <c r="N94" s="774">
        <f t="shared" si="62"/>
        <v>7.6036866359447008E-2</v>
      </c>
      <c r="O94" s="2293">
        <f t="shared" ref="O94:O99" si="63">O70/O20</f>
        <v>0.42111318855170432</v>
      </c>
      <c r="P94" s="2294"/>
      <c r="Q94" s="2293" t="s">
        <v>135</v>
      </c>
      <c r="R94" s="2294"/>
      <c r="S94" s="768">
        <f t="shared" ref="S94:AE94" si="64">IFERROR(S70/S20,0)</f>
        <v>2.7272727272727271E-2</v>
      </c>
      <c r="T94" s="484">
        <f t="shared" si="64"/>
        <v>4.6838407494145202E-2</v>
      </c>
      <c r="U94" s="485">
        <f t="shared" si="64"/>
        <v>4.6875E-2</v>
      </c>
      <c r="V94" s="484">
        <f t="shared" si="64"/>
        <v>5.8139534883720929E-2</v>
      </c>
      <c r="W94" s="484">
        <f t="shared" si="64"/>
        <v>6.3291139240506333E-2</v>
      </c>
      <c r="X94" s="485">
        <f t="shared" si="64"/>
        <v>0.14878892733564014</v>
      </c>
      <c r="Y94" s="484">
        <f t="shared" si="64"/>
        <v>5.3082191780821915E-2</v>
      </c>
      <c r="Z94" s="484">
        <f t="shared" si="64"/>
        <v>3.6666666666666667E-2</v>
      </c>
      <c r="AA94" s="484">
        <f t="shared" si="64"/>
        <v>4.084967320261438E-2</v>
      </c>
      <c r="AB94" s="484">
        <f t="shared" si="64"/>
        <v>3.1746031746031744E-2</v>
      </c>
      <c r="AC94" s="484">
        <f t="shared" si="64"/>
        <v>2.9411764705882353E-2</v>
      </c>
      <c r="AD94" s="696">
        <f t="shared" si="64"/>
        <v>3.2835820895522387E-2</v>
      </c>
      <c r="AE94" s="2293">
        <f t="shared" si="64"/>
        <v>0.62084127216766816</v>
      </c>
      <c r="AF94" s="2294"/>
      <c r="AG94" s="696">
        <f t="shared" ref="AG94:AS94" si="65">IFERROR(AG70/AG20,0)</f>
        <v>3.4722222222222224E-2</v>
      </c>
      <c r="AH94" s="484">
        <f t="shared" si="65"/>
        <v>3.0808729139922979E-2</v>
      </c>
      <c r="AI94" s="484">
        <f t="shared" si="65"/>
        <v>4.9304677623261697E-2</v>
      </c>
      <c r="AJ94" s="484">
        <f t="shared" si="65"/>
        <v>3.2979976442873968E-2</v>
      </c>
      <c r="AK94" s="484">
        <f t="shared" si="65"/>
        <v>3.2332563510392612E-2</v>
      </c>
      <c r="AL94" s="484">
        <f t="shared" si="65"/>
        <v>6.2796208530805683E-2</v>
      </c>
      <c r="AM94" s="485">
        <f t="shared" si="65"/>
        <v>4.4520547945205477E-2</v>
      </c>
      <c r="AN94" s="484">
        <f t="shared" si="65"/>
        <v>2.7442371020856202E-2</v>
      </c>
      <c r="AO94" s="484">
        <f t="shared" si="65"/>
        <v>2.9511918274687854E-2</v>
      </c>
      <c r="AP94" s="485">
        <f t="shared" si="65"/>
        <v>2.391304347826087E-2</v>
      </c>
      <c r="AQ94" s="484">
        <f t="shared" si="65"/>
        <v>2.8784648187633263E-2</v>
      </c>
      <c r="AR94" s="768">
        <f t="shared" si="65"/>
        <v>3.4308779011099896E-2</v>
      </c>
      <c r="AS94" s="2293">
        <f t="shared" si="65"/>
        <v>0.42832336484661393</v>
      </c>
      <c r="AT94" s="2294"/>
      <c r="AU94" s="1587">
        <v>2.6200000000000001E-2</v>
      </c>
      <c r="AV94" s="1584">
        <v>3.95E-2</v>
      </c>
      <c r="AW94" s="1584">
        <v>3.6600000000000001E-2</v>
      </c>
      <c r="AX94" s="1584">
        <v>3.3599999999999998E-2</v>
      </c>
      <c r="AY94" s="1584">
        <v>0.05</v>
      </c>
      <c r="AZ94" s="1584">
        <v>5.2499999999999998E-2</v>
      </c>
      <c r="BA94" s="1583">
        <v>5.6399999999999999E-2</v>
      </c>
      <c r="BB94" s="1584">
        <v>2.3599999999999999E-2</v>
      </c>
      <c r="BC94" s="1584">
        <v>2.5399999999999999E-2</v>
      </c>
      <c r="BD94" s="1583">
        <v>2.8899999999999999E-2</v>
      </c>
      <c r="BE94" s="1584">
        <v>2.35E-2</v>
      </c>
      <c r="BF94" s="1594">
        <v>1.7500000000000002E-2</v>
      </c>
      <c r="BG94" s="2293">
        <v>0.41099999999999998</v>
      </c>
      <c r="BH94" s="2294"/>
      <c r="BI94" s="1587">
        <v>2.4468085106382979E-2</v>
      </c>
      <c r="BJ94" s="1584">
        <v>2.1784232365145227E-2</v>
      </c>
      <c r="BK94" s="1584">
        <v>3.3057851239669422E-2</v>
      </c>
      <c r="BL94" s="1584">
        <v>3.2225579053373615E-2</v>
      </c>
      <c r="BM94" s="1584">
        <v>3.1155778894472363E-2</v>
      </c>
      <c r="BN94" s="1584">
        <v>4.9844236760124609E-2</v>
      </c>
      <c r="BO94" s="1583">
        <v>4.1095890410958902E-2</v>
      </c>
      <c r="BP94" s="1584">
        <v>2.3991275899672846E-2</v>
      </c>
      <c r="BQ94" s="1584">
        <v>1.6465422612513721E-2</v>
      </c>
      <c r="BR94" s="1583">
        <v>1.4364640883977901E-2</v>
      </c>
      <c r="BS94" s="1584">
        <v>3.8845726970033294E-2</v>
      </c>
      <c r="BT94" s="1594">
        <v>3.4115138592750532E-2</v>
      </c>
      <c r="BU94" s="2293">
        <v>0.36283497884344146</v>
      </c>
      <c r="BV94" s="2294"/>
    </row>
    <row r="95" spans="1:74">
      <c r="A95" s="407" t="s">
        <v>222</v>
      </c>
      <c r="B95" s="852" t="s">
        <v>135</v>
      </c>
      <c r="C95" s="589">
        <f t="shared" ref="C95:N95" si="66">IFERROR(C71/C21,0)</f>
        <v>8.4690553745928338E-3</v>
      </c>
      <c r="D95" s="486">
        <f t="shared" si="66"/>
        <v>9.8879367172050106E-3</v>
      </c>
      <c r="E95" s="486">
        <f t="shared" si="66"/>
        <v>5.3191489361702126E-3</v>
      </c>
      <c r="F95" s="486">
        <f t="shared" si="66"/>
        <v>1.5572105619498984E-2</v>
      </c>
      <c r="G95" s="486">
        <f t="shared" si="66"/>
        <v>1.5851137146795313E-2</v>
      </c>
      <c r="H95" s="486">
        <f t="shared" si="66"/>
        <v>1.5438596491228071E-2</v>
      </c>
      <c r="I95" s="486">
        <f t="shared" si="66"/>
        <v>3.3910533910533912E-2</v>
      </c>
      <c r="J95" s="486">
        <f t="shared" si="66"/>
        <v>1.7164179104477612E-2</v>
      </c>
      <c r="K95" s="486">
        <f t="shared" si="66"/>
        <v>0.12510425354462051</v>
      </c>
      <c r="L95" s="486">
        <f t="shared" si="66"/>
        <v>1.6920473773265651E-2</v>
      </c>
      <c r="M95" s="486">
        <f t="shared" si="66"/>
        <v>2.5349650349650348E-2</v>
      </c>
      <c r="N95" s="775">
        <f t="shared" si="66"/>
        <v>6.8444444444444447E-2</v>
      </c>
      <c r="O95" s="2307">
        <f t="shared" si="63"/>
        <v>0.33159349094258522</v>
      </c>
      <c r="P95" s="2308"/>
      <c r="Q95" s="2281" t="s">
        <v>135</v>
      </c>
      <c r="R95" s="2282"/>
      <c r="S95" s="589">
        <f t="shared" ref="S95:AE95" si="67">IFERROR(S71/S21,0)</f>
        <v>2.1276595744680851E-2</v>
      </c>
      <c r="T95" s="486">
        <f t="shared" si="67"/>
        <v>2.2184300341296929E-2</v>
      </c>
      <c r="U95" s="486">
        <f t="shared" si="67"/>
        <v>1.7017828200972446E-2</v>
      </c>
      <c r="V95" s="486">
        <f t="shared" si="67"/>
        <v>1.9654088050314465E-2</v>
      </c>
      <c r="W95" s="486">
        <f t="shared" si="67"/>
        <v>2.9457364341085271E-2</v>
      </c>
      <c r="X95" s="486">
        <f t="shared" si="67"/>
        <v>2.313030069390902E-2</v>
      </c>
      <c r="Y95" s="486">
        <f t="shared" si="67"/>
        <v>1.5671641791044775E-2</v>
      </c>
      <c r="Z95" s="486">
        <f t="shared" si="67"/>
        <v>1.6751638747268753E-2</v>
      </c>
      <c r="AA95" s="486">
        <f t="shared" si="67"/>
        <v>1.9019751280175568E-2</v>
      </c>
      <c r="AB95" s="486">
        <f t="shared" si="67"/>
        <v>1.7106200997861726E-2</v>
      </c>
      <c r="AC95" s="486">
        <f t="shared" si="67"/>
        <v>1.1838440111420613E-2</v>
      </c>
      <c r="AD95" s="589">
        <f t="shared" si="67"/>
        <v>2.4005486968449931E-2</v>
      </c>
      <c r="AE95" s="2307">
        <f t="shared" si="67"/>
        <v>0.23583285632512879</v>
      </c>
      <c r="AF95" s="2308"/>
      <c r="AG95" s="588">
        <f t="shared" ref="AG95:AS95" si="68">IFERROR(AG71/AG21,0)</f>
        <v>1.4160485502360081E-2</v>
      </c>
      <c r="AH95" s="486">
        <f t="shared" si="68"/>
        <v>9.1743119266055051E-3</v>
      </c>
      <c r="AI95" s="486">
        <f t="shared" si="68"/>
        <v>1.7543859649122806E-2</v>
      </c>
      <c r="AJ95" s="486">
        <f t="shared" si="68"/>
        <v>1.9023462270133164E-2</v>
      </c>
      <c r="AK95" s="486">
        <f t="shared" si="68"/>
        <v>2.2756005056890013E-2</v>
      </c>
      <c r="AL95" s="486">
        <f t="shared" si="68"/>
        <v>1.9583070120025269E-2</v>
      </c>
      <c r="AM95" s="486">
        <f t="shared" si="68"/>
        <v>1.6853932584269662E-2</v>
      </c>
      <c r="AN95" s="486">
        <f t="shared" si="68"/>
        <v>1.2307692307692308E-2</v>
      </c>
      <c r="AO95" s="486">
        <f t="shared" si="68"/>
        <v>1.2970969734403953E-2</v>
      </c>
      <c r="AP95" s="486">
        <f t="shared" si="68"/>
        <v>1.7083587553386213E-2</v>
      </c>
      <c r="AQ95" s="486">
        <f t="shared" si="68"/>
        <v>1.2099213551119177E-2</v>
      </c>
      <c r="AR95" s="589">
        <f t="shared" si="68"/>
        <v>1.4457831325301205E-2</v>
      </c>
      <c r="AS95" s="2307">
        <f t="shared" si="68"/>
        <v>0.18797150041911148</v>
      </c>
      <c r="AT95" s="2308"/>
      <c r="AU95" s="1595">
        <v>1.9800000000000002E-2</v>
      </c>
      <c r="AV95" s="1589">
        <v>2.29E-2</v>
      </c>
      <c r="AW95" s="1589">
        <v>1.83E-2</v>
      </c>
      <c r="AX95" s="1589">
        <v>2.23E-2</v>
      </c>
      <c r="AY95" s="1589">
        <v>2.87E-2</v>
      </c>
      <c r="AZ95" s="1589">
        <v>1.9900000000000001E-2</v>
      </c>
      <c r="BA95" s="1589">
        <v>2.2800000000000001E-2</v>
      </c>
      <c r="BB95" s="1589">
        <v>1.2800000000000001E-2</v>
      </c>
      <c r="BC95" s="1589">
        <v>1.1299999999999999E-2</v>
      </c>
      <c r="BD95" s="1589">
        <v>1.2699999999999999E-2</v>
      </c>
      <c r="BE95" s="1589">
        <v>1.01E-2</v>
      </c>
      <c r="BF95" s="1590">
        <v>9.4000000000000004E-3</v>
      </c>
      <c r="BG95" s="2307">
        <v>0.20899999999999999</v>
      </c>
      <c r="BH95" s="2308"/>
      <c r="BI95" s="1595">
        <v>1.5360983102918587E-2</v>
      </c>
      <c r="BJ95" s="1589">
        <v>1.4735772357723578E-2</v>
      </c>
      <c r="BK95" s="1589">
        <v>1.7180394138453764E-2</v>
      </c>
      <c r="BL95" s="1589">
        <v>1.2562814070351759E-2</v>
      </c>
      <c r="BM95" s="1589">
        <v>1.5609264853977844E-2</v>
      </c>
      <c r="BN95" s="1589">
        <v>2.3481368044920879E-2</v>
      </c>
      <c r="BO95" s="1589">
        <v>2.0629190304280558E-2</v>
      </c>
      <c r="BP95" s="1589">
        <v>1.8257694314032343E-2</v>
      </c>
      <c r="BQ95" s="1589">
        <v>1.2105263157894737E-2</v>
      </c>
      <c r="BR95" s="1589">
        <v>1.4308426073131956E-2</v>
      </c>
      <c r="BS95" s="1589">
        <v>1.1652542372881356E-2</v>
      </c>
      <c r="BT95" s="1590">
        <v>1.8967334035827187E-2</v>
      </c>
      <c r="BU95" s="2281">
        <v>0.19497936726272352</v>
      </c>
      <c r="BV95" s="2282"/>
    </row>
    <row r="96" spans="1:74">
      <c r="A96" s="407" t="s">
        <v>223</v>
      </c>
      <c r="B96" s="852" t="s">
        <v>135</v>
      </c>
      <c r="C96" s="589">
        <f t="shared" ref="C96:N96" si="69">IFERROR(C72/C22,0)</f>
        <v>6.1517429938482571E-3</v>
      </c>
      <c r="D96" s="486">
        <f t="shared" si="69"/>
        <v>5.4869684499314125E-3</v>
      </c>
      <c r="E96" s="486">
        <f t="shared" si="69"/>
        <v>6.1643835616438354E-3</v>
      </c>
      <c r="F96" s="486">
        <f t="shared" si="69"/>
        <v>1.1707988980716254E-2</v>
      </c>
      <c r="G96" s="486">
        <f t="shared" si="69"/>
        <v>1.8947368421052633E-2</v>
      </c>
      <c r="H96" s="486">
        <f t="shared" si="69"/>
        <v>1.3581129378127233E-2</v>
      </c>
      <c r="I96" s="486">
        <f t="shared" si="69"/>
        <v>2.663786897048236E-2</v>
      </c>
      <c r="J96" s="486">
        <f t="shared" si="69"/>
        <v>7.3367571533382242E-3</v>
      </c>
      <c r="K96" s="486">
        <f t="shared" si="69"/>
        <v>9.558232931726908E-2</v>
      </c>
      <c r="L96" s="486">
        <f t="shared" si="69"/>
        <v>8.9942763695829934E-3</v>
      </c>
      <c r="M96" s="486">
        <f t="shared" si="69"/>
        <v>1.6474464579901153E-2</v>
      </c>
      <c r="N96" s="771">
        <f t="shared" si="69"/>
        <v>6.8106312292358806E-2</v>
      </c>
      <c r="O96" s="2305">
        <f t="shared" si="63"/>
        <v>0.27100337526848722</v>
      </c>
      <c r="P96" s="2306"/>
      <c r="Q96" s="2281" t="s">
        <v>135</v>
      </c>
      <c r="R96" s="2282"/>
      <c r="S96" s="589">
        <f t="shared" ref="S96:AE96" si="70">IFERROR(S72/S22,0)</f>
        <v>1.1774600504625737E-2</v>
      </c>
      <c r="T96" s="486">
        <f t="shared" si="70"/>
        <v>9.6463022508038593E-3</v>
      </c>
      <c r="U96" s="486">
        <f t="shared" si="70"/>
        <v>1.7940717628705149E-2</v>
      </c>
      <c r="V96" s="486">
        <f t="shared" si="70"/>
        <v>1.7557251908396947E-2</v>
      </c>
      <c r="W96" s="486">
        <f t="shared" si="70"/>
        <v>1.7280240420736288E-2</v>
      </c>
      <c r="X96" s="486">
        <f t="shared" si="70"/>
        <v>1.6320474777448073E-2</v>
      </c>
      <c r="Y96" s="486">
        <f t="shared" si="70"/>
        <v>1.5895953757225433E-2</v>
      </c>
      <c r="Z96" s="486">
        <f t="shared" si="70"/>
        <v>1.8452803406671398E-2</v>
      </c>
      <c r="AA96" s="486">
        <f t="shared" si="70"/>
        <v>2.3554603854389723E-2</v>
      </c>
      <c r="AB96" s="486">
        <f t="shared" si="70"/>
        <v>1.6106442577030811E-2</v>
      </c>
      <c r="AC96" s="486">
        <f t="shared" si="70"/>
        <v>1.2439530062197651E-2</v>
      </c>
      <c r="AD96" s="588">
        <f t="shared" si="70"/>
        <v>1.7759562841530054E-2</v>
      </c>
      <c r="AE96" s="2305">
        <f t="shared" si="70"/>
        <v>0.19584898688181315</v>
      </c>
      <c r="AF96" s="2306"/>
      <c r="AG96" s="588">
        <f t="shared" ref="AG96:AS96" si="71">IFERROR(AG72/AG22,0)</f>
        <v>1.3271400132714002E-2</v>
      </c>
      <c r="AH96" s="486">
        <f t="shared" si="71"/>
        <v>1.2434554973821989E-2</v>
      </c>
      <c r="AI96" s="486">
        <f t="shared" si="71"/>
        <v>1.6861219195849545E-2</v>
      </c>
      <c r="AJ96" s="486">
        <f t="shared" si="71"/>
        <v>8.3386786401539442E-3</v>
      </c>
      <c r="AK96" s="486">
        <f t="shared" si="71"/>
        <v>7.028753993610224E-3</v>
      </c>
      <c r="AL96" s="486">
        <f t="shared" si="71"/>
        <v>9.5177664974619297E-3</v>
      </c>
      <c r="AM96" s="486">
        <f t="shared" si="71"/>
        <v>1.0705289672544081E-2</v>
      </c>
      <c r="AN96" s="486">
        <f t="shared" si="71"/>
        <v>6.8621334996880846E-3</v>
      </c>
      <c r="AO96" s="486">
        <f t="shared" si="71"/>
        <v>9.9937539038101181E-3</v>
      </c>
      <c r="AP96" s="486">
        <f t="shared" si="71"/>
        <v>9.3109869646182501E-3</v>
      </c>
      <c r="AQ96" s="486">
        <f t="shared" si="71"/>
        <v>1.1049723756906077E-2</v>
      </c>
      <c r="AR96" s="589">
        <f t="shared" si="71"/>
        <v>6.0422960725075529E-3</v>
      </c>
      <c r="AS96" s="2305">
        <f t="shared" si="71"/>
        <v>0.12086057793714407</v>
      </c>
      <c r="AT96" s="2306"/>
      <c r="AU96" s="1595">
        <v>0.02</v>
      </c>
      <c r="AV96" s="1589">
        <v>1.04E-2</v>
      </c>
      <c r="AW96" s="1589">
        <v>1.1299999999999999E-2</v>
      </c>
      <c r="AX96" s="1589">
        <v>9.5999999999999992E-3</v>
      </c>
      <c r="AY96" s="1589">
        <v>1.6899999999999998E-2</v>
      </c>
      <c r="AZ96" s="1589">
        <v>1.78E-2</v>
      </c>
      <c r="BA96" s="1589">
        <v>1.4E-2</v>
      </c>
      <c r="BB96" s="1589">
        <v>8.2000000000000007E-3</v>
      </c>
      <c r="BC96" s="1589">
        <v>1.2200000000000001E-2</v>
      </c>
      <c r="BD96" s="1589">
        <v>1.0699999999999999E-2</v>
      </c>
      <c r="BE96" s="1589">
        <v>1.01E-2</v>
      </c>
      <c r="BF96" s="1590">
        <v>1.0500000000000001E-2</v>
      </c>
      <c r="BG96" s="2305">
        <v>0.151</v>
      </c>
      <c r="BH96" s="2306"/>
      <c r="BI96" s="1595">
        <v>8.6206896551724137E-3</v>
      </c>
      <c r="BJ96" s="1589">
        <v>1.1622031328954016E-2</v>
      </c>
      <c r="BK96" s="1589">
        <v>8.9820359281437123E-3</v>
      </c>
      <c r="BL96" s="1589">
        <v>1.2948207171314742E-2</v>
      </c>
      <c r="BM96" s="1589">
        <v>8.9820359281437123E-3</v>
      </c>
      <c r="BN96" s="1589">
        <v>8.0040020010004997E-3</v>
      </c>
      <c r="BO96" s="1589">
        <v>1.3058764439979909E-2</v>
      </c>
      <c r="BP96" s="1589">
        <v>7.5604838709677422E-3</v>
      </c>
      <c r="BQ96" s="1589">
        <v>8.1053698074974676E-3</v>
      </c>
      <c r="BR96" s="1589">
        <v>5.561172901921132E-3</v>
      </c>
      <c r="BS96" s="1589">
        <v>1.0095911155981827E-2</v>
      </c>
      <c r="BT96" s="1590">
        <v>1.2537612838515547E-2</v>
      </c>
      <c r="BU96" s="2281">
        <v>0.11613876319758673</v>
      </c>
      <c r="BV96" s="2282"/>
    </row>
    <row r="97" spans="1:74">
      <c r="A97" s="407" t="s">
        <v>224</v>
      </c>
      <c r="B97" s="852" t="s">
        <v>135</v>
      </c>
      <c r="C97" s="589">
        <f t="shared" ref="C97:N97" si="72">IFERROR(C73/C23,0)</f>
        <v>3.4013605442176869E-3</v>
      </c>
      <c r="D97" s="486">
        <f t="shared" si="72"/>
        <v>1.1527377521613832E-2</v>
      </c>
      <c r="E97" s="486">
        <f t="shared" si="72"/>
        <v>2.8918449971081549E-3</v>
      </c>
      <c r="F97" s="486">
        <f t="shared" si="72"/>
        <v>9.8665118978525819E-3</v>
      </c>
      <c r="G97" s="486">
        <f t="shared" si="72"/>
        <v>1.5339233038348082E-2</v>
      </c>
      <c r="H97" s="486">
        <f t="shared" si="72"/>
        <v>1.4925373134328358E-2</v>
      </c>
      <c r="I97" s="486">
        <f t="shared" si="72"/>
        <v>2.4818401937046004E-2</v>
      </c>
      <c r="J97" s="486">
        <f t="shared" si="72"/>
        <v>1.0559006211180125E-2</v>
      </c>
      <c r="K97" s="486">
        <f t="shared" si="72"/>
        <v>0.1270949720670391</v>
      </c>
      <c r="L97" s="486">
        <f t="shared" si="72"/>
        <v>9.9361249112845992E-3</v>
      </c>
      <c r="M97" s="486">
        <f t="shared" si="72"/>
        <v>1.5838732901367891E-2</v>
      </c>
      <c r="N97" s="775">
        <f t="shared" si="72"/>
        <v>6.9241982507288635E-2</v>
      </c>
      <c r="O97" s="2305">
        <f t="shared" si="63"/>
        <v>0.2939796716184519</v>
      </c>
      <c r="P97" s="2306"/>
      <c r="Q97" s="2281" t="s">
        <v>135</v>
      </c>
      <c r="R97" s="2282"/>
      <c r="S97" s="589">
        <f t="shared" ref="S97:AE97" si="73">IFERROR(S73/S23,0)</f>
        <v>8.1632653061224497E-3</v>
      </c>
      <c r="T97" s="486">
        <f t="shared" si="73"/>
        <v>1.2588512981904013E-2</v>
      </c>
      <c r="U97" s="486">
        <f t="shared" si="73"/>
        <v>2.1521906225980016E-2</v>
      </c>
      <c r="V97" s="486">
        <f t="shared" si="73"/>
        <v>2.1132075471698115E-2</v>
      </c>
      <c r="W97" s="486">
        <f t="shared" si="73"/>
        <v>1.4074074074074074E-2</v>
      </c>
      <c r="X97" s="486">
        <f t="shared" si="73"/>
        <v>2.4462564862861379E-2</v>
      </c>
      <c r="Y97" s="486">
        <f t="shared" si="73"/>
        <v>1.5362106803218726E-2</v>
      </c>
      <c r="Z97" s="486">
        <f t="shared" si="73"/>
        <v>1.2265512265512266E-2</v>
      </c>
      <c r="AA97" s="486">
        <f t="shared" si="73"/>
        <v>1.4461315979754157E-2</v>
      </c>
      <c r="AB97" s="486">
        <f t="shared" si="73"/>
        <v>1.065340909090909E-2</v>
      </c>
      <c r="AC97" s="486">
        <f t="shared" si="73"/>
        <v>1.771793054571226E-2</v>
      </c>
      <c r="AD97" s="589">
        <f t="shared" si="73"/>
        <v>1.3130615065653075E-2</v>
      </c>
      <c r="AE97" s="2305">
        <f t="shared" si="73"/>
        <v>0.18566233125809037</v>
      </c>
      <c r="AF97" s="2306"/>
      <c r="AG97" s="588">
        <f t="shared" ref="AG97:AS97" si="74">IFERROR(AG73/AG23,0)</f>
        <v>1.3513513513513514E-2</v>
      </c>
      <c r="AH97" s="486">
        <f t="shared" si="74"/>
        <v>1.5946843853820596E-2</v>
      </c>
      <c r="AI97" s="486">
        <f t="shared" si="74"/>
        <v>1.1936339522546418E-2</v>
      </c>
      <c r="AJ97" s="486">
        <f t="shared" si="74"/>
        <v>9.9009900990099011E-3</v>
      </c>
      <c r="AK97" s="486">
        <f t="shared" si="74"/>
        <v>1.6611295681063124E-2</v>
      </c>
      <c r="AL97" s="486">
        <f t="shared" si="74"/>
        <v>8.580858085808581E-3</v>
      </c>
      <c r="AM97" s="486">
        <f t="shared" si="74"/>
        <v>8.4635416666666661E-3</v>
      </c>
      <c r="AN97" s="486">
        <f t="shared" si="74"/>
        <v>1.3054830287206266E-2</v>
      </c>
      <c r="AO97" s="486">
        <f t="shared" si="74"/>
        <v>7.246376811594203E-3</v>
      </c>
      <c r="AP97" s="486">
        <f t="shared" si="74"/>
        <v>1.0396361273554255E-2</v>
      </c>
      <c r="AQ97" s="486">
        <f t="shared" si="74"/>
        <v>8.9743589743589737E-3</v>
      </c>
      <c r="AR97" s="589">
        <f t="shared" si="74"/>
        <v>1.5453960077269801E-2</v>
      </c>
      <c r="AS97" s="2305">
        <f t="shared" si="74"/>
        <v>0.13993211431074126</v>
      </c>
      <c r="AT97" s="2306"/>
      <c r="AU97" s="1595">
        <v>1.1900000000000001E-2</v>
      </c>
      <c r="AV97" s="1589">
        <v>1.37E-2</v>
      </c>
      <c r="AW97" s="1589">
        <v>1.43E-2</v>
      </c>
      <c r="AX97" s="1589">
        <v>8.5000000000000006E-3</v>
      </c>
      <c r="AY97" s="1589">
        <v>8.9999999999999993E-3</v>
      </c>
      <c r="AZ97" s="1589">
        <v>1.26E-2</v>
      </c>
      <c r="BA97" s="1589">
        <v>1.0699999999999999E-2</v>
      </c>
      <c r="BB97" s="1589">
        <v>5.8999999999999999E-3</v>
      </c>
      <c r="BC97" s="1589">
        <v>0.01</v>
      </c>
      <c r="BD97" s="1589">
        <v>1.23E-2</v>
      </c>
      <c r="BE97" s="1589">
        <v>7.6E-3</v>
      </c>
      <c r="BF97" s="1590">
        <v>1.04E-2</v>
      </c>
      <c r="BG97" s="2305">
        <v>0.126</v>
      </c>
      <c r="BH97" s="2306"/>
      <c r="BI97" s="1595">
        <v>8.828722778104767E-3</v>
      </c>
      <c r="BJ97" s="1589">
        <v>1.2352941176470587E-2</v>
      </c>
      <c r="BK97" s="1589">
        <v>8.7463556851311956E-3</v>
      </c>
      <c r="BL97" s="1589">
        <v>6.3657407407407404E-3</v>
      </c>
      <c r="BM97" s="1589">
        <v>8.0784766301211768E-3</v>
      </c>
      <c r="BN97" s="1589">
        <v>9.22722029988466E-3</v>
      </c>
      <c r="BO97" s="1589">
        <v>1.2761020881670533E-2</v>
      </c>
      <c r="BP97" s="1589">
        <v>6.9767441860465115E-3</v>
      </c>
      <c r="BQ97" s="1589">
        <v>8.7463556851311956E-3</v>
      </c>
      <c r="BR97" s="1589">
        <v>1.0550996483001172E-2</v>
      </c>
      <c r="BS97" s="1589">
        <v>9.9473376243417195E-3</v>
      </c>
      <c r="BT97" s="1590">
        <v>1.0995370370370371E-2</v>
      </c>
      <c r="BU97" s="2281">
        <v>0.11353160933482122</v>
      </c>
      <c r="BV97" s="2282"/>
    </row>
    <row r="98" spans="1:74">
      <c r="A98" s="407" t="s">
        <v>225</v>
      </c>
      <c r="B98" s="852" t="s">
        <v>135</v>
      </c>
      <c r="C98" s="589">
        <f t="shared" ref="C98:N98" si="75">IFERROR(C74/C24,0)</f>
        <v>7.763975155279503E-3</v>
      </c>
      <c r="D98" s="486">
        <f t="shared" si="75"/>
        <v>1.6419077404222049E-2</v>
      </c>
      <c r="E98" s="486">
        <f t="shared" si="75"/>
        <v>7.0202808112324495E-3</v>
      </c>
      <c r="F98" s="486">
        <f t="shared" si="75"/>
        <v>1.4173228346456693E-2</v>
      </c>
      <c r="G98" s="486">
        <f t="shared" si="75"/>
        <v>1.3492063492063493E-2</v>
      </c>
      <c r="H98" s="486">
        <f t="shared" si="75"/>
        <v>1.5175718849840255E-2</v>
      </c>
      <c r="I98" s="486">
        <f t="shared" si="75"/>
        <v>2.4252223120452707E-2</v>
      </c>
      <c r="J98" s="486">
        <f t="shared" si="75"/>
        <v>1.3190436933223413E-2</v>
      </c>
      <c r="K98" s="486">
        <f t="shared" si="75"/>
        <v>0.21365853658536585</v>
      </c>
      <c r="L98" s="486">
        <f t="shared" si="75"/>
        <v>1.0040160642570281E-2</v>
      </c>
      <c r="M98" s="486">
        <f t="shared" si="75"/>
        <v>1.7223910840932118E-2</v>
      </c>
      <c r="N98" s="771">
        <f t="shared" si="75"/>
        <v>8.9808274470232083E-2</v>
      </c>
      <c r="O98" s="2305">
        <f t="shared" si="63"/>
        <v>0.40482954545454547</v>
      </c>
      <c r="P98" s="2306"/>
      <c r="Q98" s="2281" t="s">
        <v>135</v>
      </c>
      <c r="R98" s="2282"/>
      <c r="S98" s="589">
        <f t="shared" ref="S98:AE98" si="76">IFERROR(S74/S24,0)</f>
        <v>8.4825636192271438E-3</v>
      </c>
      <c r="T98" s="486">
        <f t="shared" si="76"/>
        <v>7.2332730560578659E-3</v>
      </c>
      <c r="U98" s="486">
        <f t="shared" si="76"/>
        <v>1.3157894736842105E-2</v>
      </c>
      <c r="V98" s="486">
        <f t="shared" si="76"/>
        <v>1.7376194613379671E-2</v>
      </c>
      <c r="W98" s="486">
        <f t="shared" si="76"/>
        <v>1.2842465753424657E-2</v>
      </c>
      <c r="X98" s="486">
        <f t="shared" si="76"/>
        <v>2.6064291920069503E-2</v>
      </c>
      <c r="Y98" s="486">
        <f t="shared" si="76"/>
        <v>1.4642549526270457E-2</v>
      </c>
      <c r="Z98" s="486">
        <f t="shared" si="76"/>
        <v>1.7241379310344827E-2</v>
      </c>
      <c r="AA98" s="486">
        <f t="shared" si="76"/>
        <v>1.3876843018213356E-2</v>
      </c>
      <c r="AB98" s="486">
        <f t="shared" si="76"/>
        <v>8.5034013605442185E-3</v>
      </c>
      <c r="AC98" s="486">
        <f t="shared" si="76"/>
        <v>1.1774600504625737E-2</v>
      </c>
      <c r="AD98" s="588">
        <f t="shared" si="76"/>
        <v>2.1684737281067557E-2</v>
      </c>
      <c r="AE98" s="2305">
        <f t="shared" si="76"/>
        <v>0.17372421281216069</v>
      </c>
      <c r="AF98" s="2306"/>
      <c r="AG98" s="588">
        <f t="shared" ref="AG98:AS98" si="77">IFERROR(AG74/AG24,0)</f>
        <v>1.2396694214876033E-2</v>
      </c>
      <c r="AH98" s="486">
        <f t="shared" si="77"/>
        <v>1.7842660178426603E-2</v>
      </c>
      <c r="AI98" s="486">
        <f t="shared" si="77"/>
        <v>1.2976480129764802E-2</v>
      </c>
      <c r="AJ98" s="486">
        <f t="shared" si="77"/>
        <v>9.5693779904306216E-3</v>
      </c>
      <c r="AK98" s="486">
        <f t="shared" si="77"/>
        <v>8.7649402390438252E-3</v>
      </c>
      <c r="AL98" s="486">
        <f t="shared" si="77"/>
        <v>1.6012810248198558E-2</v>
      </c>
      <c r="AM98" s="486">
        <f t="shared" si="77"/>
        <v>1.1980830670926517E-2</v>
      </c>
      <c r="AN98" s="486">
        <f t="shared" si="77"/>
        <v>9.4786729857819912E-3</v>
      </c>
      <c r="AO98" s="486">
        <f t="shared" si="77"/>
        <v>8.7025316455696198E-3</v>
      </c>
      <c r="AP98" s="486">
        <f t="shared" si="77"/>
        <v>1.0212097407698351E-2</v>
      </c>
      <c r="AQ98" s="486">
        <f t="shared" si="77"/>
        <v>1.0148321623731461E-2</v>
      </c>
      <c r="AR98" s="589">
        <f t="shared" si="77"/>
        <v>1.6936104695919937E-2</v>
      </c>
      <c r="AS98" s="2305">
        <f t="shared" si="77"/>
        <v>0.14493330678877164</v>
      </c>
      <c r="AT98" s="2306"/>
      <c r="AU98" s="1595">
        <v>6.7000000000000002E-3</v>
      </c>
      <c r="AV98" s="1589">
        <v>9.9000000000000008E-3</v>
      </c>
      <c r="AW98" s="1589">
        <v>1.7299999999999999E-2</v>
      </c>
      <c r="AX98" s="1589">
        <v>6.0000000000000001E-3</v>
      </c>
      <c r="AY98" s="1589">
        <v>9.1999999999999998E-3</v>
      </c>
      <c r="AZ98" s="1589">
        <v>1.11E-2</v>
      </c>
      <c r="BA98" s="1589">
        <v>1.4500000000000001E-2</v>
      </c>
      <c r="BB98" s="1589">
        <v>1.1900000000000001E-2</v>
      </c>
      <c r="BC98" s="1589">
        <v>0.01</v>
      </c>
      <c r="BD98" s="1589">
        <v>7.3000000000000001E-3</v>
      </c>
      <c r="BE98" s="1589">
        <v>7.3000000000000001E-3</v>
      </c>
      <c r="BF98" s="1590">
        <v>7.9000000000000008E-3</v>
      </c>
      <c r="BG98" s="2305">
        <v>0.11899999999999999</v>
      </c>
      <c r="BH98" s="2306"/>
      <c r="BI98" s="1595">
        <v>4.3316831683168321E-3</v>
      </c>
      <c r="BJ98" s="1589">
        <v>1.0455104551045511E-2</v>
      </c>
      <c r="BK98" s="1589">
        <v>1.1592434411226357E-2</v>
      </c>
      <c r="BL98" s="1589">
        <v>1.0334346504559271E-2</v>
      </c>
      <c r="BM98" s="1589">
        <v>1.0410287813839559E-2</v>
      </c>
      <c r="BN98" s="1589">
        <v>1.1692307692307693E-2</v>
      </c>
      <c r="BO98" s="1589">
        <v>1.8001241464928614E-2</v>
      </c>
      <c r="BP98" s="1589">
        <v>7.5329566854990581E-3</v>
      </c>
      <c r="BQ98" s="1589">
        <v>6.9488313329121917E-3</v>
      </c>
      <c r="BR98" s="1589">
        <v>8.9058524173027988E-3</v>
      </c>
      <c r="BS98" s="1589">
        <v>9.5480585614258432E-3</v>
      </c>
      <c r="BT98" s="1590">
        <v>1.588310038119441E-2</v>
      </c>
      <c r="BU98" s="2281">
        <v>0.12567399419328079</v>
      </c>
      <c r="BV98" s="2282"/>
    </row>
    <row r="99" spans="1:74" ht="12.6" thickBot="1">
      <c r="A99" s="406" t="s">
        <v>226</v>
      </c>
      <c r="B99" s="846" t="s">
        <v>135</v>
      </c>
      <c r="C99" s="769">
        <f t="shared" ref="C99:N99" si="78">IFERROR(C75/C25,0)</f>
        <v>5.7471264367816091E-3</v>
      </c>
      <c r="D99" s="763">
        <f t="shared" si="78"/>
        <v>2.2857142857142857E-2</v>
      </c>
      <c r="E99" s="763">
        <f t="shared" si="78"/>
        <v>0</v>
      </c>
      <c r="F99" s="763">
        <f t="shared" si="78"/>
        <v>1.0752688172043012E-2</v>
      </c>
      <c r="G99" s="763">
        <f t="shared" si="78"/>
        <v>2.6737967914438502E-2</v>
      </c>
      <c r="H99" s="763">
        <f t="shared" si="78"/>
        <v>2.7777777777777776E-2</v>
      </c>
      <c r="I99" s="763">
        <f t="shared" si="78"/>
        <v>2.1621621621621623E-2</v>
      </c>
      <c r="J99" s="763">
        <f t="shared" si="78"/>
        <v>2.1505376344086023E-2</v>
      </c>
      <c r="K99" s="763">
        <f t="shared" si="78"/>
        <v>0.55284552845528456</v>
      </c>
      <c r="L99" s="763">
        <f t="shared" si="78"/>
        <v>2.4590163934426229E-2</v>
      </c>
      <c r="M99" s="763">
        <f t="shared" si="78"/>
        <v>1.6E-2</v>
      </c>
      <c r="N99" s="776">
        <f t="shared" si="78"/>
        <v>0.104</v>
      </c>
      <c r="O99" s="2283">
        <f t="shared" si="63"/>
        <v>0.68272680676576114</v>
      </c>
      <c r="P99" s="2284"/>
      <c r="Q99" s="2283" t="s">
        <v>135</v>
      </c>
      <c r="R99" s="2284"/>
      <c r="S99" s="769">
        <f t="shared" ref="S99:AE99" si="79">IFERROR(S75/S25,0)</f>
        <v>5.7803468208092483E-3</v>
      </c>
      <c r="T99" s="763">
        <f t="shared" si="79"/>
        <v>2.7624309392265192E-2</v>
      </c>
      <c r="U99" s="763">
        <f t="shared" si="79"/>
        <v>2.2222222222222223E-2</v>
      </c>
      <c r="V99" s="763">
        <f t="shared" si="79"/>
        <v>1.6574585635359115E-2</v>
      </c>
      <c r="W99" s="763">
        <f t="shared" si="79"/>
        <v>4.736842105263158E-2</v>
      </c>
      <c r="X99" s="763">
        <f t="shared" si="79"/>
        <v>2.1164021164021163E-2</v>
      </c>
      <c r="Y99" s="763">
        <f t="shared" si="79"/>
        <v>3.825136612021858E-2</v>
      </c>
      <c r="Z99" s="763">
        <f t="shared" si="79"/>
        <v>0.13333333333333333</v>
      </c>
      <c r="AA99" s="763">
        <f t="shared" si="79"/>
        <v>2.247191011235955E-2</v>
      </c>
      <c r="AB99" s="763">
        <f t="shared" si="79"/>
        <v>2.23463687150838E-2</v>
      </c>
      <c r="AC99" s="763">
        <f t="shared" si="79"/>
        <v>2.2727272727272728E-2</v>
      </c>
      <c r="AD99" s="778">
        <f t="shared" si="79"/>
        <v>5.8823529411764705E-2</v>
      </c>
      <c r="AE99" s="2283">
        <f t="shared" si="79"/>
        <v>0.43888888888888888</v>
      </c>
      <c r="AF99" s="2284"/>
      <c r="AG99" s="778">
        <f t="shared" ref="AG99:AS99" si="80">IFERROR(AG75/AG25,0)</f>
        <v>1.2578616352201259E-2</v>
      </c>
      <c r="AH99" s="763">
        <f t="shared" si="80"/>
        <v>3.125E-2</v>
      </c>
      <c r="AI99" s="763">
        <f t="shared" si="80"/>
        <v>2.3121387283236993E-2</v>
      </c>
      <c r="AJ99" s="763">
        <f t="shared" si="80"/>
        <v>2.3529411764705882E-2</v>
      </c>
      <c r="AK99" s="763">
        <f t="shared" si="80"/>
        <v>2.8571428571428571E-2</v>
      </c>
      <c r="AL99" s="763">
        <f t="shared" si="80"/>
        <v>1.1049723756906077E-2</v>
      </c>
      <c r="AM99" s="763">
        <f t="shared" si="80"/>
        <v>1.6393442622950821E-2</v>
      </c>
      <c r="AN99" s="763">
        <f t="shared" si="80"/>
        <v>1.6129032258064516E-2</v>
      </c>
      <c r="AO99" s="763">
        <f t="shared" si="80"/>
        <v>1.5789473684210527E-2</v>
      </c>
      <c r="AP99" s="763">
        <f t="shared" si="80"/>
        <v>1.0526315789473684E-2</v>
      </c>
      <c r="AQ99" s="763">
        <f t="shared" si="80"/>
        <v>1.015228426395939E-2</v>
      </c>
      <c r="AR99" s="769">
        <f t="shared" si="80"/>
        <v>3.5000000000000003E-2</v>
      </c>
      <c r="AS99" s="2283">
        <f t="shared" si="80"/>
        <v>0.23290203327171902</v>
      </c>
      <c r="AT99" s="2284"/>
      <c r="AU99" s="1596">
        <v>2.5899999999999999E-2</v>
      </c>
      <c r="AV99" s="1592">
        <v>2.2499999999999999E-2</v>
      </c>
      <c r="AW99" s="1592">
        <v>3.7000000000000002E-3</v>
      </c>
      <c r="AX99" s="1592">
        <v>1.8700000000000001E-2</v>
      </c>
      <c r="AY99" s="1592">
        <v>3.0700000000000002E-2</v>
      </c>
      <c r="AZ99" s="1592">
        <v>1.95E-2</v>
      </c>
      <c r="BA99" s="1592">
        <v>1.9800000000000002E-2</v>
      </c>
      <c r="BB99" s="1592">
        <v>2.4299999999999999E-2</v>
      </c>
      <c r="BC99" s="1592">
        <v>2.07E-2</v>
      </c>
      <c r="BD99" s="1592">
        <v>2.98E-2</v>
      </c>
      <c r="BE99" s="1592">
        <v>4.3E-3</v>
      </c>
      <c r="BF99" s="1593">
        <v>1.72E-2</v>
      </c>
      <c r="BG99" s="2283">
        <v>0.23699999999999999</v>
      </c>
      <c r="BH99" s="2284"/>
      <c r="BI99" s="1596">
        <v>1.5384615384615385E-2</v>
      </c>
      <c r="BJ99" s="1592">
        <v>1.8691588785046728E-2</v>
      </c>
      <c r="BK99" s="1592">
        <v>2.2364217252396165E-2</v>
      </c>
      <c r="BL99" s="1592">
        <v>2.2580645161290321E-2</v>
      </c>
      <c r="BM99" s="1592">
        <v>2.9900332225913623E-2</v>
      </c>
      <c r="BN99" s="1592">
        <v>2.0066889632107024E-2</v>
      </c>
      <c r="BO99" s="1592">
        <v>3.8062283737024222E-2</v>
      </c>
      <c r="BP99" s="1592">
        <v>3.2258064516129031E-2</v>
      </c>
      <c r="BQ99" s="1592">
        <v>2.5830258302583026E-2</v>
      </c>
      <c r="BR99" s="1592">
        <v>1.8867924528301886E-2</v>
      </c>
      <c r="BS99" s="1592">
        <v>3.4482758620689655E-2</v>
      </c>
      <c r="BT99" s="1593">
        <v>3.9840637450199202E-2</v>
      </c>
      <c r="BU99" s="2283">
        <v>0.31334289813486366</v>
      </c>
      <c r="BV99" s="2284"/>
    </row>
    <row r="100" spans="1:74">
      <c r="A100" s="331"/>
      <c r="B100" s="331"/>
    </row>
    <row r="102" spans="1:74" ht="13.15">
      <c r="B102" s="322"/>
      <c r="C102" s="322"/>
      <c r="D102" s="322"/>
      <c r="E102" s="322"/>
      <c r="F102" s="322"/>
      <c r="G102" s="322"/>
      <c r="H102" s="322"/>
      <c r="I102" s="322"/>
      <c r="J102" s="322"/>
      <c r="K102" s="322"/>
      <c r="L102" s="322"/>
      <c r="M102" s="322"/>
      <c r="N102" s="322"/>
      <c r="O102" s="322"/>
      <c r="P102" s="322"/>
      <c r="Q102" s="322"/>
      <c r="R102" s="322"/>
      <c r="S102" s="322"/>
      <c r="T102" s="322"/>
      <c r="U102" s="322"/>
      <c r="V102" s="322"/>
      <c r="W102" s="322"/>
      <c r="X102" s="322"/>
      <c r="Y102" s="322"/>
      <c r="Z102" s="322"/>
      <c r="AA102" s="322"/>
      <c r="AB102" s="322"/>
      <c r="AC102" s="322"/>
      <c r="AD102" s="322"/>
      <c r="AE102" s="322"/>
      <c r="AF102" s="322"/>
      <c r="AG102" s="322"/>
      <c r="AH102" s="322"/>
      <c r="AI102" s="322"/>
      <c r="AJ102" s="322"/>
      <c r="AK102" s="322"/>
      <c r="AL102" s="322"/>
      <c r="AM102" s="322"/>
      <c r="AN102" s="322"/>
      <c r="AO102" s="322"/>
      <c r="AP102" s="322"/>
      <c r="AS102" s="322"/>
      <c r="AT102" s="322"/>
      <c r="AU102" s="322"/>
      <c r="AV102" s="322"/>
      <c r="AW102" s="322"/>
      <c r="AX102" s="322"/>
      <c r="AY102" s="322"/>
      <c r="AZ102" s="322"/>
      <c r="BA102" s="322"/>
      <c r="BB102" s="322"/>
      <c r="BC102" s="322"/>
      <c r="BD102" s="322"/>
      <c r="BG102" s="322"/>
      <c r="BH102" s="322"/>
    </row>
    <row r="103" spans="1:74" ht="13.35" customHeight="1">
      <c r="B103" s="2322"/>
      <c r="C103" s="2322"/>
      <c r="D103" s="2322"/>
      <c r="E103" s="2322"/>
      <c r="F103" s="2322"/>
      <c r="G103" s="2322"/>
      <c r="H103" s="2322"/>
      <c r="I103" s="2322"/>
      <c r="J103" s="2322"/>
      <c r="K103" s="2322"/>
      <c r="L103" s="2322"/>
      <c r="M103" s="2322"/>
      <c r="N103" s="2322"/>
      <c r="O103" s="2322"/>
      <c r="P103" s="2322"/>
      <c r="Q103" s="2322"/>
      <c r="R103" s="2322"/>
      <c r="S103" s="2322"/>
      <c r="T103" s="2322"/>
      <c r="U103" s="2322"/>
      <c r="V103" s="2322"/>
      <c r="W103" s="2322"/>
      <c r="X103" s="2322"/>
      <c r="Y103" s="2322"/>
      <c r="Z103" s="2322"/>
      <c r="AA103" s="2322"/>
      <c r="AB103" s="2322"/>
      <c r="AC103" s="2322"/>
      <c r="AD103" s="2322"/>
      <c r="AE103" s="2322"/>
      <c r="AF103" s="2322"/>
      <c r="AG103" s="735"/>
      <c r="AH103" s="735"/>
      <c r="AI103" s="735"/>
      <c r="AJ103" s="735"/>
      <c r="AK103" s="735"/>
      <c r="AL103" s="735"/>
      <c r="AM103" s="735"/>
      <c r="AN103" s="735"/>
      <c r="AO103" s="735"/>
      <c r="AP103" s="735"/>
      <c r="AQ103" s="735"/>
      <c r="AR103" s="735"/>
      <c r="AS103" s="735"/>
      <c r="AT103" s="735"/>
      <c r="AU103" s="735"/>
      <c r="AV103" s="735"/>
      <c r="AW103" s="735"/>
      <c r="AX103" s="735"/>
      <c r="AY103" s="735"/>
      <c r="AZ103" s="735"/>
      <c r="BA103" s="735"/>
      <c r="BB103" s="735"/>
      <c r="BC103" s="735"/>
      <c r="BD103" s="735"/>
      <c r="BE103" s="735"/>
      <c r="BF103" s="735"/>
      <c r="BG103" s="735"/>
      <c r="BH103" s="735"/>
    </row>
    <row r="104" spans="1:74" ht="13.35" customHeight="1">
      <c r="B104" s="2322"/>
      <c r="C104" s="2322"/>
      <c r="D104" s="2322"/>
      <c r="E104" s="2322"/>
      <c r="F104" s="2322"/>
      <c r="G104" s="2322"/>
      <c r="H104" s="2322"/>
      <c r="I104" s="2322"/>
      <c r="J104" s="2322"/>
      <c r="K104" s="2322"/>
      <c r="L104" s="2322"/>
      <c r="M104" s="2322"/>
      <c r="N104" s="2322"/>
      <c r="O104" s="2322"/>
      <c r="P104" s="2322"/>
      <c r="Q104" s="2322"/>
      <c r="R104" s="2322"/>
      <c r="S104" s="2322"/>
      <c r="T104" s="2322"/>
      <c r="U104" s="2322"/>
      <c r="V104" s="2322"/>
      <c r="W104" s="2322"/>
      <c r="X104" s="2322"/>
      <c r="Y104" s="2322"/>
      <c r="Z104" s="2322"/>
      <c r="AA104" s="2322"/>
      <c r="AB104" s="2322"/>
      <c r="AC104" s="2322"/>
      <c r="AD104" s="2322"/>
      <c r="AE104" s="2322"/>
      <c r="AF104" s="2322"/>
      <c r="AG104" s="735"/>
      <c r="AH104" s="735"/>
      <c r="AI104" s="735"/>
      <c r="AJ104" s="735"/>
      <c r="AK104" s="735"/>
      <c r="AL104" s="735"/>
      <c r="AM104" s="735"/>
      <c r="AN104" s="735"/>
      <c r="AO104" s="735"/>
      <c r="AP104" s="735"/>
      <c r="AQ104" s="735"/>
      <c r="AR104" s="735"/>
      <c r="AS104" s="735"/>
      <c r="AT104" s="735"/>
      <c r="AU104" s="735"/>
      <c r="AV104" s="735"/>
      <c r="AW104" s="735"/>
      <c r="AX104" s="735"/>
      <c r="AY104" s="735"/>
      <c r="AZ104" s="735"/>
      <c r="BA104" s="735"/>
      <c r="BB104" s="735"/>
      <c r="BC104" s="735"/>
      <c r="BD104" s="735"/>
      <c r="BE104" s="735"/>
      <c r="BF104" s="735"/>
      <c r="BG104" s="735"/>
      <c r="BH104" s="735"/>
    </row>
    <row r="105" spans="1:74" ht="11.85" customHeight="1">
      <c r="B105" s="2322"/>
      <c r="C105" s="2322"/>
      <c r="D105" s="2322"/>
      <c r="E105" s="2322"/>
      <c r="F105" s="2322"/>
      <c r="G105" s="2322"/>
      <c r="H105" s="2322"/>
      <c r="I105" s="2322"/>
      <c r="J105" s="2322"/>
      <c r="K105" s="2322"/>
      <c r="L105" s="2322"/>
      <c r="M105" s="2322"/>
      <c r="N105" s="2322"/>
      <c r="O105" s="2322"/>
      <c r="P105" s="2322"/>
      <c r="Q105" s="2322"/>
      <c r="R105" s="2322"/>
      <c r="S105" s="2322"/>
      <c r="T105" s="2322"/>
      <c r="U105" s="2322"/>
      <c r="V105" s="2322"/>
      <c r="W105" s="2322"/>
      <c r="X105" s="2322"/>
      <c r="Y105" s="2322"/>
      <c r="Z105" s="2322"/>
      <c r="AA105" s="2322"/>
      <c r="AB105" s="2322"/>
      <c r="AC105" s="2322"/>
      <c r="AD105" s="2322"/>
      <c r="AE105" s="2322"/>
      <c r="AF105" s="2322"/>
      <c r="AG105" s="735"/>
      <c r="AH105" s="735"/>
      <c r="AI105" s="735"/>
      <c r="AJ105" s="735"/>
      <c r="AK105" s="735"/>
      <c r="AL105" s="735"/>
      <c r="AM105" s="735"/>
      <c r="AN105" s="735"/>
      <c r="AO105" s="735"/>
      <c r="AP105" s="735"/>
      <c r="AQ105" s="735"/>
      <c r="AR105" s="735"/>
      <c r="AS105" s="735"/>
      <c r="AT105" s="735"/>
      <c r="AU105" s="735"/>
      <c r="AV105" s="735"/>
      <c r="AW105" s="735"/>
      <c r="AX105" s="735"/>
      <c r="AY105" s="735"/>
      <c r="AZ105" s="735"/>
      <c r="BA105" s="735"/>
      <c r="BB105" s="735"/>
      <c r="BC105" s="735"/>
      <c r="BD105" s="735"/>
      <c r="BE105" s="735"/>
      <c r="BF105" s="735"/>
      <c r="BG105" s="735"/>
      <c r="BH105" s="735"/>
    </row>
    <row r="106" spans="1:74" ht="11.85" customHeight="1">
      <c r="B106" s="2322"/>
      <c r="C106" s="2322"/>
      <c r="D106" s="2322"/>
      <c r="E106" s="2322"/>
      <c r="F106" s="2322"/>
      <c r="G106" s="2322"/>
      <c r="H106" s="2322"/>
      <c r="I106" s="2322"/>
      <c r="J106" s="2322"/>
      <c r="K106" s="2322"/>
      <c r="L106" s="2322"/>
      <c r="M106" s="2322"/>
      <c r="N106" s="2322"/>
      <c r="O106" s="2322"/>
      <c r="P106" s="2322"/>
      <c r="Q106" s="2322"/>
      <c r="R106" s="2322"/>
      <c r="S106" s="2322"/>
      <c r="T106" s="2322"/>
      <c r="U106" s="2322"/>
      <c r="V106" s="2322"/>
      <c r="W106" s="2322"/>
      <c r="X106" s="2322"/>
      <c r="Y106" s="2322"/>
      <c r="Z106" s="2322"/>
      <c r="AA106" s="2322"/>
      <c r="AB106" s="2322"/>
      <c r="AC106" s="2322"/>
      <c r="AD106" s="2322"/>
      <c r="AE106" s="2322"/>
      <c r="AF106" s="2322"/>
      <c r="AG106" s="735"/>
      <c r="AH106" s="735"/>
      <c r="AI106" s="735"/>
      <c r="AJ106" s="735"/>
      <c r="AK106" s="735"/>
      <c r="AL106" s="735"/>
      <c r="AM106" s="735"/>
      <c r="AN106" s="735"/>
      <c r="AO106" s="735"/>
      <c r="AP106" s="735"/>
      <c r="AQ106" s="735"/>
      <c r="AR106" s="735"/>
      <c r="AS106" s="735"/>
      <c r="AT106" s="735"/>
      <c r="AU106" s="735"/>
      <c r="AV106" s="735"/>
      <c r="AW106" s="735"/>
      <c r="AX106" s="735"/>
      <c r="AY106" s="735"/>
      <c r="AZ106" s="735"/>
      <c r="BA106" s="735"/>
      <c r="BB106" s="735"/>
      <c r="BC106" s="735"/>
      <c r="BD106" s="735"/>
      <c r="BE106" s="735"/>
      <c r="BF106" s="735"/>
      <c r="BG106" s="735"/>
      <c r="BH106" s="735"/>
    </row>
    <row r="107" spans="1:74" ht="11.85" customHeight="1">
      <c r="B107" s="2322"/>
      <c r="C107" s="2322"/>
      <c r="D107" s="2322"/>
      <c r="E107" s="2322"/>
      <c r="F107" s="2322"/>
      <c r="G107" s="2322"/>
      <c r="H107" s="2322"/>
      <c r="I107" s="2322"/>
      <c r="J107" s="2322"/>
      <c r="K107" s="2322"/>
      <c r="L107" s="2322"/>
      <c r="M107" s="2322"/>
      <c r="N107" s="2322"/>
      <c r="O107" s="2322"/>
      <c r="P107" s="2322"/>
      <c r="Q107" s="2322"/>
      <c r="R107" s="2322"/>
      <c r="S107" s="2322"/>
      <c r="T107" s="2322"/>
      <c r="U107" s="2322"/>
      <c r="V107" s="2322"/>
      <c r="W107" s="2322"/>
      <c r="X107" s="2322"/>
      <c r="Y107" s="2322"/>
      <c r="Z107" s="2322"/>
      <c r="AA107" s="2322"/>
      <c r="AB107" s="2322"/>
      <c r="AC107" s="2322"/>
      <c r="AD107" s="2322"/>
      <c r="AE107" s="2322"/>
      <c r="AF107" s="2322"/>
      <c r="AG107" s="735"/>
      <c r="AH107" s="735"/>
      <c r="AI107" s="735"/>
      <c r="AJ107" s="735"/>
      <c r="AK107" s="735"/>
      <c r="AL107" s="735"/>
      <c r="AM107" s="735"/>
      <c r="AN107" s="735"/>
      <c r="AO107" s="735"/>
      <c r="AP107" s="735"/>
      <c r="AQ107" s="735"/>
      <c r="AR107" s="735"/>
      <c r="AS107" s="735"/>
      <c r="AT107" s="735"/>
      <c r="AU107" s="735"/>
      <c r="AV107" s="735"/>
      <c r="AW107" s="735"/>
      <c r="AX107" s="735"/>
      <c r="AY107" s="735"/>
      <c r="AZ107" s="735"/>
      <c r="BA107" s="735"/>
      <c r="BB107" s="735"/>
      <c r="BC107" s="735"/>
      <c r="BD107" s="735"/>
      <c r="BE107" s="735"/>
      <c r="BF107" s="735"/>
      <c r="BG107" s="735"/>
      <c r="BH107" s="735"/>
    </row>
    <row r="108" spans="1:74" ht="11.85" customHeight="1">
      <c r="B108" s="735"/>
      <c r="C108" s="735"/>
      <c r="D108" s="735"/>
      <c r="E108" s="735"/>
      <c r="F108" s="735"/>
      <c r="G108" s="735"/>
      <c r="H108" s="735"/>
      <c r="I108" s="735"/>
      <c r="J108" s="735"/>
      <c r="K108" s="735"/>
      <c r="L108" s="735"/>
      <c r="M108" s="735"/>
      <c r="N108" s="735"/>
      <c r="O108" s="735"/>
      <c r="P108" s="735"/>
      <c r="Q108" s="735"/>
      <c r="R108" s="735"/>
      <c r="S108" s="735"/>
      <c r="T108" s="735"/>
      <c r="U108" s="735"/>
      <c r="V108" s="735"/>
      <c r="W108" s="735"/>
      <c r="X108" s="735"/>
      <c r="Y108" s="735"/>
      <c r="Z108" s="735"/>
      <c r="AA108" s="735"/>
      <c r="AB108" s="735"/>
      <c r="AC108" s="735"/>
      <c r="AD108" s="735"/>
      <c r="AE108" s="735"/>
      <c r="AF108" s="735"/>
      <c r="AG108" s="735"/>
      <c r="AH108" s="735"/>
      <c r="AI108" s="735"/>
      <c r="AJ108" s="735"/>
      <c r="AK108" s="735"/>
      <c r="AL108" s="735"/>
      <c r="AM108" s="735"/>
      <c r="AN108" s="735"/>
      <c r="AO108" s="735"/>
      <c r="AP108" s="735"/>
      <c r="AQ108" s="735"/>
      <c r="AR108" s="735"/>
      <c r="AS108" s="735"/>
      <c r="AT108" s="735"/>
      <c r="AU108" s="735"/>
      <c r="AV108" s="735"/>
      <c r="AW108" s="735"/>
      <c r="AX108" s="735"/>
      <c r="AY108" s="735"/>
      <c r="AZ108" s="735"/>
      <c r="BA108" s="735"/>
      <c r="BB108" s="735"/>
      <c r="BC108" s="735"/>
      <c r="BD108" s="735"/>
      <c r="BE108" s="735"/>
      <c r="BF108" s="735"/>
      <c r="BG108" s="735"/>
      <c r="BH108" s="735"/>
    </row>
    <row r="109" spans="1:74" ht="11.85" customHeight="1">
      <c r="B109" s="735"/>
      <c r="C109" s="735"/>
      <c r="D109" s="735"/>
      <c r="E109" s="735"/>
      <c r="F109" s="735"/>
      <c r="G109" s="735"/>
      <c r="H109" s="735"/>
      <c r="I109" s="735"/>
      <c r="J109" s="735"/>
      <c r="K109" s="735"/>
      <c r="L109" s="735"/>
      <c r="M109" s="735"/>
      <c r="N109" s="735"/>
      <c r="O109" s="735"/>
      <c r="P109" s="735"/>
      <c r="Q109" s="735"/>
      <c r="R109" s="735"/>
      <c r="S109" s="735"/>
      <c r="T109" s="735"/>
      <c r="U109" s="735"/>
      <c r="V109" s="735"/>
      <c r="W109" s="735"/>
      <c r="X109" s="735"/>
      <c r="Y109" s="735"/>
      <c r="Z109" s="735"/>
      <c r="AA109" s="735"/>
      <c r="AB109" s="735"/>
      <c r="AC109" s="735"/>
      <c r="AD109" s="735"/>
      <c r="AE109" s="735"/>
      <c r="AF109" s="735"/>
      <c r="AG109" s="735"/>
      <c r="AH109" s="735"/>
      <c r="AI109" s="735"/>
      <c r="AJ109" s="735"/>
      <c r="AK109" s="735"/>
      <c r="AL109" s="735"/>
      <c r="AM109" s="735"/>
      <c r="AN109" s="735"/>
      <c r="AO109" s="735"/>
      <c r="AP109" s="735"/>
      <c r="AQ109" s="735"/>
      <c r="AR109" s="735"/>
      <c r="AS109" s="735"/>
      <c r="AT109" s="735"/>
      <c r="AU109" s="735"/>
      <c r="AV109" s="735"/>
      <c r="AW109" s="735"/>
      <c r="AX109" s="735"/>
      <c r="AY109" s="735"/>
      <c r="AZ109" s="735"/>
      <c r="BA109" s="735"/>
      <c r="BB109" s="735"/>
      <c r="BC109" s="735"/>
      <c r="BD109" s="735"/>
      <c r="BE109" s="735"/>
      <c r="BF109" s="735"/>
      <c r="BG109" s="735"/>
      <c r="BH109" s="735"/>
    </row>
    <row r="110" spans="1:74" ht="11.85" customHeight="1">
      <c r="B110" s="735"/>
      <c r="C110" s="735"/>
      <c r="D110" s="735"/>
      <c r="E110" s="735"/>
      <c r="F110" s="735"/>
      <c r="G110" s="735"/>
      <c r="H110" s="735"/>
      <c r="I110" s="735"/>
      <c r="J110" s="735"/>
      <c r="K110" s="735"/>
      <c r="L110" s="735"/>
      <c r="M110" s="735"/>
      <c r="N110" s="735"/>
      <c r="O110" s="735"/>
      <c r="P110" s="735"/>
      <c r="Q110" s="735"/>
      <c r="R110" s="735"/>
      <c r="S110" s="735"/>
      <c r="T110" s="735"/>
      <c r="U110" s="735"/>
      <c r="V110" s="735"/>
      <c r="W110" s="735"/>
      <c r="X110" s="735"/>
      <c r="Y110" s="735"/>
      <c r="Z110" s="735"/>
      <c r="AA110" s="735"/>
      <c r="AB110" s="735"/>
      <c r="AC110" s="735"/>
      <c r="AD110" s="735"/>
      <c r="AE110" s="735"/>
      <c r="AF110" s="735"/>
      <c r="AG110" s="735"/>
      <c r="AH110" s="735"/>
      <c r="AI110" s="735"/>
      <c r="AJ110" s="735"/>
      <c r="AK110" s="735"/>
      <c r="AL110" s="735"/>
      <c r="AM110" s="735"/>
      <c r="AN110" s="735"/>
      <c r="AO110" s="735"/>
      <c r="AP110" s="735"/>
      <c r="AQ110" s="735"/>
      <c r="AR110" s="735"/>
      <c r="AS110" s="735"/>
      <c r="AT110" s="735"/>
      <c r="AU110" s="735"/>
      <c r="AV110" s="735"/>
      <c r="AW110" s="735"/>
      <c r="AX110" s="735"/>
      <c r="AY110" s="735"/>
      <c r="AZ110" s="735"/>
      <c r="BA110" s="735"/>
      <c r="BB110" s="735"/>
      <c r="BC110" s="735"/>
      <c r="BD110" s="735"/>
      <c r="BE110" s="735"/>
      <c r="BF110" s="735"/>
      <c r="BG110" s="735"/>
      <c r="BH110" s="735"/>
    </row>
    <row r="111" spans="1:74" ht="11.85" customHeight="1">
      <c r="B111" s="735"/>
      <c r="C111" s="735"/>
      <c r="D111" s="735"/>
      <c r="E111" s="735"/>
      <c r="F111" s="735"/>
      <c r="G111" s="735"/>
      <c r="H111" s="735"/>
      <c r="I111" s="735"/>
      <c r="J111" s="735"/>
      <c r="K111" s="735"/>
      <c r="L111" s="735"/>
      <c r="M111" s="735"/>
      <c r="N111" s="735"/>
      <c r="O111" s="735"/>
      <c r="P111" s="735"/>
      <c r="Q111" s="735"/>
      <c r="R111" s="735"/>
      <c r="S111" s="735"/>
      <c r="T111" s="735"/>
      <c r="U111" s="735"/>
      <c r="V111" s="735"/>
      <c r="W111" s="735"/>
      <c r="X111" s="735"/>
      <c r="Y111" s="735"/>
      <c r="Z111" s="735"/>
      <c r="AA111" s="735"/>
      <c r="AB111" s="735"/>
      <c r="AC111" s="735"/>
      <c r="AD111" s="735"/>
      <c r="AE111" s="735"/>
      <c r="AF111" s="735"/>
      <c r="AG111" s="735"/>
      <c r="AH111" s="735"/>
      <c r="AI111" s="735"/>
      <c r="AJ111" s="735"/>
      <c r="AK111" s="735"/>
      <c r="AL111" s="735"/>
      <c r="AM111" s="735"/>
      <c r="AN111" s="735"/>
      <c r="AO111" s="735"/>
      <c r="AP111" s="735"/>
      <c r="AQ111" s="735"/>
      <c r="AR111" s="735"/>
      <c r="AS111" s="735"/>
      <c r="AT111" s="735"/>
      <c r="AU111" s="735"/>
      <c r="AV111" s="735"/>
      <c r="AW111" s="735"/>
      <c r="AX111" s="735"/>
      <c r="AY111" s="735"/>
      <c r="AZ111" s="735"/>
      <c r="BA111" s="735"/>
      <c r="BB111" s="735"/>
      <c r="BC111" s="735"/>
      <c r="BD111" s="735"/>
      <c r="BE111" s="735"/>
      <c r="BF111" s="735"/>
      <c r="BG111" s="735"/>
      <c r="BH111" s="735"/>
    </row>
    <row r="112" spans="1:74" ht="11.85" customHeight="1">
      <c r="B112" s="735"/>
      <c r="C112" s="735"/>
      <c r="D112" s="735"/>
      <c r="E112" s="735"/>
      <c r="F112" s="735"/>
      <c r="G112" s="735"/>
      <c r="H112" s="735"/>
      <c r="I112" s="735"/>
      <c r="J112" s="735"/>
      <c r="K112" s="735"/>
      <c r="L112" s="735"/>
      <c r="M112" s="735"/>
      <c r="N112" s="735"/>
      <c r="O112" s="735"/>
      <c r="P112" s="735"/>
      <c r="Q112" s="735"/>
      <c r="R112" s="735"/>
      <c r="S112" s="735"/>
      <c r="T112" s="735"/>
      <c r="U112" s="735"/>
      <c r="V112" s="735"/>
      <c r="W112" s="735"/>
      <c r="X112" s="735"/>
      <c r="Y112" s="735"/>
      <c r="Z112" s="735"/>
      <c r="AA112" s="735"/>
      <c r="AB112" s="735"/>
      <c r="AC112" s="735"/>
      <c r="AD112" s="735"/>
      <c r="AE112" s="735"/>
      <c r="AF112" s="735"/>
      <c r="AG112" s="735"/>
      <c r="AH112" s="735"/>
      <c r="AI112" s="735"/>
      <c r="AJ112" s="735"/>
      <c r="AK112" s="735"/>
      <c r="AL112" s="735"/>
      <c r="AM112" s="735"/>
      <c r="AN112" s="735"/>
      <c r="AO112" s="735"/>
      <c r="AP112" s="735"/>
      <c r="AQ112" s="735"/>
      <c r="AR112" s="735"/>
      <c r="AS112" s="735"/>
      <c r="AT112" s="735"/>
      <c r="AU112" s="735"/>
      <c r="AV112" s="735"/>
      <c r="AW112" s="735"/>
      <c r="AX112" s="735"/>
      <c r="AY112" s="735"/>
      <c r="AZ112" s="735"/>
      <c r="BA112" s="735"/>
      <c r="BB112" s="735"/>
      <c r="BC112" s="735"/>
      <c r="BD112" s="735"/>
      <c r="BE112" s="735"/>
      <c r="BF112" s="735"/>
      <c r="BG112" s="735"/>
      <c r="BH112" s="735"/>
    </row>
    <row r="113" spans="2:60" ht="11.85" customHeight="1">
      <c r="B113" s="735"/>
      <c r="C113" s="735"/>
      <c r="D113" s="735"/>
      <c r="E113" s="735"/>
      <c r="F113" s="735"/>
      <c r="G113" s="735"/>
      <c r="H113" s="735"/>
      <c r="I113" s="735"/>
      <c r="J113" s="735"/>
      <c r="K113" s="735"/>
      <c r="L113" s="735"/>
      <c r="M113" s="735"/>
      <c r="N113" s="735"/>
      <c r="O113" s="735"/>
      <c r="P113" s="735"/>
      <c r="Q113" s="735"/>
      <c r="R113" s="735"/>
      <c r="S113" s="735"/>
      <c r="T113" s="735"/>
      <c r="U113" s="735"/>
      <c r="V113" s="735"/>
      <c r="W113" s="735"/>
      <c r="X113" s="735"/>
      <c r="Y113" s="735"/>
      <c r="Z113" s="735"/>
      <c r="AA113" s="735"/>
      <c r="AB113" s="735"/>
      <c r="AC113" s="735"/>
      <c r="AD113" s="735"/>
      <c r="AE113" s="735"/>
      <c r="AF113" s="735"/>
      <c r="AG113" s="735"/>
      <c r="AH113" s="735"/>
      <c r="AI113" s="735"/>
      <c r="AJ113" s="735"/>
      <c r="AK113" s="735"/>
      <c r="AL113" s="735"/>
      <c r="AM113" s="735"/>
      <c r="AN113" s="735"/>
      <c r="AO113" s="735"/>
      <c r="AP113" s="735"/>
      <c r="AQ113" s="735"/>
      <c r="AR113" s="735"/>
      <c r="AS113" s="735"/>
      <c r="AT113" s="735"/>
      <c r="AU113" s="735"/>
      <c r="AV113" s="735"/>
      <c r="AW113" s="735"/>
      <c r="AX113" s="735"/>
      <c r="AY113" s="735"/>
      <c r="AZ113" s="735"/>
      <c r="BA113" s="735"/>
      <c r="BB113" s="735"/>
      <c r="BC113" s="735"/>
      <c r="BD113" s="735"/>
      <c r="BE113" s="735"/>
      <c r="BF113" s="735"/>
      <c r="BG113" s="735"/>
      <c r="BH113" s="735"/>
    </row>
  </sheetData>
  <mergeCells count="137">
    <mergeCell ref="BG98:BH98"/>
    <mergeCell ref="BG99:BH99"/>
    <mergeCell ref="BG79:BH79"/>
    <mergeCell ref="BG93:BH93"/>
    <mergeCell ref="BG94:BH94"/>
    <mergeCell ref="BG95:BH95"/>
    <mergeCell ref="BG96:BH96"/>
    <mergeCell ref="BG97:BH97"/>
    <mergeCell ref="BG86:BH86"/>
    <mergeCell ref="BG88:BH88"/>
    <mergeCell ref="BG89:BH89"/>
    <mergeCell ref="BG90:BH90"/>
    <mergeCell ref="BG91:BH91"/>
    <mergeCell ref="BG80:BH80"/>
    <mergeCell ref="BG81:BH81"/>
    <mergeCell ref="BG83:BH83"/>
    <mergeCell ref="BG85:BH85"/>
    <mergeCell ref="BG84:BH84"/>
    <mergeCell ref="BG87:BH87"/>
    <mergeCell ref="AU4:BH4"/>
    <mergeCell ref="AU29:BH29"/>
    <mergeCell ref="AU54:BH54"/>
    <mergeCell ref="AU78:BH78"/>
    <mergeCell ref="B103:AF107"/>
    <mergeCell ref="A1:B1"/>
    <mergeCell ref="A2:B2"/>
    <mergeCell ref="Q99:R99"/>
    <mergeCell ref="O79:P79"/>
    <mergeCell ref="O80:P80"/>
    <mergeCell ref="O81:P81"/>
    <mergeCell ref="O83:P83"/>
    <mergeCell ref="O84:P84"/>
    <mergeCell ref="O85:P85"/>
    <mergeCell ref="O86:P86"/>
    <mergeCell ref="O88:P88"/>
    <mergeCell ref="O89:P89"/>
    <mergeCell ref="O90:P90"/>
    <mergeCell ref="O91:P91"/>
    <mergeCell ref="O93:P93"/>
    <mergeCell ref="Q98:R98"/>
    <mergeCell ref="Q93:R93"/>
    <mergeCell ref="Q78:R78"/>
    <mergeCell ref="S78:AF78"/>
    <mergeCell ref="Q84:R84"/>
    <mergeCell ref="Q85:R85"/>
    <mergeCell ref="AE83:AF83"/>
    <mergeCell ref="AE84:AF84"/>
    <mergeCell ref="AE85:AF85"/>
    <mergeCell ref="AE95:AF95"/>
    <mergeCell ref="AE96:AF96"/>
    <mergeCell ref="AE97:AF97"/>
    <mergeCell ref="Q94:R94"/>
    <mergeCell ref="Q95:R95"/>
    <mergeCell ref="Q96:R96"/>
    <mergeCell ref="Q86:R86"/>
    <mergeCell ref="Q88:R88"/>
    <mergeCell ref="Q89:R89"/>
    <mergeCell ref="Q90:R90"/>
    <mergeCell ref="Q91:R91"/>
    <mergeCell ref="AE86:AF86"/>
    <mergeCell ref="AE88:AF88"/>
    <mergeCell ref="AE89:AF89"/>
    <mergeCell ref="AE90:AF90"/>
    <mergeCell ref="AE91:AF91"/>
    <mergeCell ref="Q80:R80"/>
    <mergeCell ref="Q81:R81"/>
    <mergeCell ref="AS79:AT79"/>
    <mergeCell ref="AS80:AT80"/>
    <mergeCell ref="AS81:AT81"/>
    <mergeCell ref="Q79:R79"/>
    <mergeCell ref="AS99:AT99"/>
    <mergeCell ref="AG4:AT4"/>
    <mergeCell ref="AG29:AT29"/>
    <mergeCell ref="AG54:AT54"/>
    <mergeCell ref="AE79:AF79"/>
    <mergeCell ref="AE80:AF80"/>
    <mergeCell ref="AG78:AT78"/>
    <mergeCell ref="AS83:AT83"/>
    <mergeCell ref="AS84:AT84"/>
    <mergeCell ref="AS85:AT85"/>
    <mergeCell ref="S4:AF4"/>
    <mergeCell ref="S29:AF29"/>
    <mergeCell ref="S54:AF54"/>
    <mergeCell ref="Q4:R4"/>
    <mergeCell ref="Q29:R29"/>
    <mergeCell ref="Q54:R54"/>
    <mergeCell ref="AE81:AF81"/>
    <mergeCell ref="Q83:R83"/>
    <mergeCell ref="C4:P4"/>
    <mergeCell ref="C29:P29"/>
    <mergeCell ref="C54:P54"/>
    <mergeCell ref="C78:P78"/>
    <mergeCell ref="O97:P97"/>
    <mergeCell ref="O94:P94"/>
    <mergeCell ref="O95:P95"/>
    <mergeCell ref="O96:P96"/>
    <mergeCell ref="O98:P98"/>
    <mergeCell ref="O99:P99"/>
    <mergeCell ref="AS86:AT86"/>
    <mergeCell ref="AS88:AT88"/>
    <mergeCell ref="AS89:AT89"/>
    <mergeCell ref="AS90:AT90"/>
    <mergeCell ref="AS91:AT91"/>
    <mergeCell ref="AS93:AT93"/>
    <mergeCell ref="AS94:AT94"/>
    <mergeCell ref="AS95:AT95"/>
    <mergeCell ref="AS96:AT96"/>
    <mergeCell ref="AS97:AT97"/>
    <mergeCell ref="AE99:AF99"/>
    <mergeCell ref="AE93:AF93"/>
    <mergeCell ref="AE94:AF94"/>
    <mergeCell ref="AS98:AT98"/>
    <mergeCell ref="Q97:R97"/>
    <mergeCell ref="AE98:AF98"/>
    <mergeCell ref="BI4:BV4"/>
    <mergeCell ref="BI29:BV29"/>
    <mergeCell ref="BI54:BV54"/>
    <mergeCell ref="BI78:BV78"/>
    <mergeCell ref="BU79:BV79"/>
    <mergeCell ref="BU80:BV80"/>
    <mergeCell ref="BU81:BV81"/>
    <mergeCell ref="BU83:BV83"/>
    <mergeCell ref="BU84:BV84"/>
    <mergeCell ref="BU95:BV95"/>
    <mergeCell ref="BU96:BV96"/>
    <mergeCell ref="BU97:BV97"/>
    <mergeCell ref="BU98:BV98"/>
    <mergeCell ref="BU99:BV99"/>
    <mergeCell ref="BU85:BV85"/>
    <mergeCell ref="BU86:BV86"/>
    <mergeCell ref="BU87:BV87"/>
    <mergeCell ref="BU88:BV88"/>
    <mergeCell ref="BU89:BV89"/>
    <mergeCell ref="BU90:BV90"/>
    <mergeCell ref="BU91:BV91"/>
    <mergeCell ref="BU93:BV93"/>
    <mergeCell ref="BU94:BV94"/>
  </mergeCells>
  <pageMargins left="0.7" right="0.7" top="0.75" bottom="0.75" header="0.3" footer="0.3"/>
  <pageSetup paperSize="9" orientation="portrait" r:id="rId1"/>
  <headerFooter>
    <oddFooter>&amp;C_x000D_&amp;1#&amp;"Calibri"&amp;10&amp;K000000 C2 - Internal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380FD-CEB3-4DAE-9709-5FE659BBAF59}">
  <dimension ref="A1:O6"/>
  <sheetViews>
    <sheetView workbookViewId="0"/>
  </sheetViews>
  <sheetFormatPr defaultRowHeight="14.45"/>
  <cols>
    <col min="1" max="1" width="26.5703125" bestFit="1" customWidth="1"/>
    <col min="2" max="15" width="11" customWidth="1"/>
  </cols>
  <sheetData>
    <row r="1" spans="1:15" s="136" customFormat="1" ht="15.6">
      <c r="A1" s="417" t="s">
        <v>235</v>
      </c>
    </row>
    <row r="2" spans="1:15" s="136" customFormat="1" ht="26.1" customHeight="1">
      <c r="A2" s="2344" t="s">
        <v>236</v>
      </c>
      <c r="B2" s="2344"/>
      <c r="C2" s="2344"/>
      <c r="D2" s="2344"/>
      <c r="E2" s="2344"/>
      <c r="F2" s="2344"/>
      <c r="G2" s="2344"/>
      <c r="H2" s="2344"/>
    </row>
    <row r="3" spans="1:15" s="136" customFormat="1" ht="13.9" thickBot="1">
      <c r="A3" s="379"/>
    </row>
    <row r="4" spans="1:15" s="136" customFormat="1" ht="14.85" customHeight="1" thickBot="1">
      <c r="A4" s="95"/>
      <c r="B4" s="2329" t="s">
        <v>6</v>
      </c>
      <c r="C4" s="2330"/>
      <c r="D4" s="2331" t="s">
        <v>7</v>
      </c>
      <c r="E4" s="2332"/>
      <c r="F4" s="2331" t="s">
        <v>8</v>
      </c>
      <c r="G4" s="2332"/>
      <c r="H4" s="2331" t="s">
        <v>9</v>
      </c>
      <c r="I4" s="2332"/>
      <c r="J4" s="2331" t="s">
        <v>10</v>
      </c>
      <c r="K4" s="2332"/>
      <c r="L4" s="2337" t="s">
        <v>11</v>
      </c>
      <c r="M4" s="2330"/>
      <c r="N4" s="2338" t="s">
        <v>12</v>
      </c>
      <c r="O4" s="2339"/>
    </row>
    <row r="5" spans="1:15" s="136" customFormat="1" ht="185.25" customHeight="1">
      <c r="A5" s="864" t="s">
        <v>237</v>
      </c>
      <c r="B5" s="2345" t="s">
        <v>238</v>
      </c>
      <c r="C5" s="2346"/>
      <c r="D5" s="2333" t="s">
        <v>238</v>
      </c>
      <c r="E5" s="2346"/>
      <c r="F5" s="2333" t="s">
        <v>238</v>
      </c>
      <c r="G5" s="2346"/>
      <c r="H5" s="2333" t="s">
        <v>238</v>
      </c>
      <c r="I5" s="2346"/>
      <c r="J5" s="2333" t="s">
        <v>238</v>
      </c>
      <c r="K5" s="2334"/>
      <c r="L5" s="2333" t="s">
        <v>238</v>
      </c>
      <c r="M5" s="2334"/>
      <c r="N5" s="2340" t="s">
        <v>238</v>
      </c>
      <c r="O5" s="2341"/>
    </row>
    <row r="6" spans="1:15" s="136" customFormat="1" ht="90" customHeight="1" thickBot="1">
      <c r="A6" s="863" t="s">
        <v>239</v>
      </c>
      <c r="B6" s="2335" t="s">
        <v>240</v>
      </c>
      <c r="C6" s="2335"/>
      <c r="D6" s="2336" t="s">
        <v>240</v>
      </c>
      <c r="E6" s="2335"/>
      <c r="F6" s="2327" t="s">
        <v>240</v>
      </c>
      <c r="G6" s="2328"/>
      <c r="H6" s="2336" t="s">
        <v>240</v>
      </c>
      <c r="I6" s="2335"/>
      <c r="J6" s="2327" t="s">
        <v>240</v>
      </c>
      <c r="K6" s="2328"/>
      <c r="L6" s="2327" t="s">
        <v>240</v>
      </c>
      <c r="M6" s="2328"/>
      <c r="N6" s="2342" t="s">
        <v>240</v>
      </c>
      <c r="O6" s="2343"/>
    </row>
  </sheetData>
  <mergeCells count="22">
    <mergeCell ref="A2:H2"/>
    <mergeCell ref="B5:C5"/>
    <mergeCell ref="D5:E5"/>
    <mergeCell ref="F5:G5"/>
    <mergeCell ref="H5:I5"/>
    <mergeCell ref="L4:M4"/>
    <mergeCell ref="L5:M5"/>
    <mergeCell ref="N4:O4"/>
    <mergeCell ref="N5:O5"/>
    <mergeCell ref="N6:O6"/>
    <mergeCell ref="L6:M6"/>
    <mergeCell ref="J6:K6"/>
    <mergeCell ref="B4:C4"/>
    <mergeCell ref="D4:E4"/>
    <mergeCell ref="F4:G4"/>
    <mergeCell ref="H4:I4"/>
    <mergeCell ref="J4:K4"/>
    <mergeCell ref="J5:K5"/>
    <mergeCell ref="B6:C6"/>
    <mergeCell ref="D6:E6"/>
    <mergeCell ref="F6:G6"/>
    <mergeCell ref="H6:I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9E902-68C2-4CDA-BFFB-EB9BF9F51C54}">
  <sheetPr codeName="Sheet17">
    <tabColor theme="0"/>
  </sheetPr>
  <dimension ref="B1:Q13"/>
  <sheetViews>
    <sheetView showGridLines="0" zoomScale="86" workbookViewId="0"/>
  </sheetViews>
  <sheetFormatPr defaultColWidth="9.140625" defaultRowHeight="12"/>
  <cols>
    <col min="1" max="1" width="2.85546875" style="136" customWidth="1"/>
    <col min="2" max="2" width="109" style="136" customWidth="1"/>
    <col min="3" max="3" width="13.5703125" style="136" hidden="1" customWidth="1"/>
    <col min="4" max="7" width="13.5703125" style="136" customWidth="1"/>
    <col min="8" max="8" width="14.5703125" style="136" customWidth="1"/>
    <col min="9" max="9" width="15.140625" style="136" customWidth="1"/>
    <col min="10" max="10" width="12.85546875" style="136" customWidth="1"/>
    <col min="11" max="11" width="13.42578125" style="136" customWidth="1"/>
    <col min="12" max="12" width="12.85546875" style="136" customWidth="1"/>
    <col min="13" max="13" width="13.42578125" style="136" customWidth="1"/>
    <col min="14" max="14" width="12.42578125" style="136" customWidth="1"/>
    <col min="15" max="15" width="13.140625" style="136" customWidth="1"/>
    <col min="16" max="16" width="11.5703125" style="136" customWidth="1"/>
    <col min="17" max="17" width="13.42578125" style="136" customWidth="1"/>
    <col min="18" max="16384" width="9.140625" style="136"/>
  </cols>
  <sheetData>
    <row r="1" spans="2:17" ht="17.45">
      <c r="B1" s="10" t="s">
        <v>241</v>
      </c>
    </row>
    <row r="2" spans="2:17" ht="17.45">
      <c r="B2" s="10" t="s">
        <v>242</v>
      </c>
    </row>
    <row r="3" spans="2:17" ht="18" thickBot="1">
      <c r="B3" s="10"/>
    </row>
    <row r="4" spans="2:17" ht="13.9" thickBot="1">
      <c r="C4" s="2016" t="s">
        <v>49</v>
      </c>
      <c r="D4" s="2378" t="s">
        <v>6</v>
      </c>
      <c r="E4" s="2368"/>
      <c r="F4" s="2351" t="s">
        <v>7</v>
      </c>
      <c r="G4" s="2352"/>
      <c r="H4" s="2367" t="s">
        <v>8</v>
      </c>
      <c r="I4" s="2368"/>
      <c r="J4" s="2351" t="s">
        <v>9</v>
      </c>
      <c r="K4" s="2352"/>
      <c r="L4" s="2367" t="s">
        <v>10</v>
      </c>
      <c r="M4" s="2370"/>
      <c r="N4" s="2367" t="s">
        <v>11</v>
      </c>
      <c r="O4" s="2370"/>
      <c r="P4" s="2349" t="s">
        <v>12</v>
      </c>
      <c r="Q4" s="2350"/>
    </row>
    <row r="5" spans="2:17" ht="13.9" thickBot="1">
      <c r="B5" s="823" t="s">
        <v>243</v>
      </c>
      <c r="C5" s="139" t="s">
        <v>66</v>
      </c>
      <c r="D5" s="810" t="s">
        <v>66</v>
      </c>
      <c r="E5" s="813" t="s">
        <v>67</v>
      </c>
      <c r="F5" s="817" t="s">
        <v>66</v>
      </c>
      <c r="G5" s="818" t="s">
        <v>67</v>
      </c>
      <c r="H5" s="811" t="s">
        <v>66</v>
      </c>
      <c r="I5" s="813" t="s">
        <v>67</v>
      </c>
      <c r="J5" s="817" t="s">
        <v>66</v>
      </c>
      <c r="K5" s="818" t="s">
        <v>67</v>
      </c>
      <c r="L5" s="811" t="s">
        <v>66</v>
      </c>
      <c r="M5" s="812" t="s">
        <v>67</v>
      </c>
      <c r="N5" s="811" t="s">
        <v>244</v>
      </c>
      <c r="O5" s="812" t="s">
        <v>67</v>
      </c>
      <c r="P5" s="1792" t="s">
        <v>66</v>
      </c>
      <c r="Q5" s="1793" t="s">
        <v>67</v>
      </c>
    </row>
    <row r="6" spans="2:17" ht="13.15">
      <c r="B6" s="824" t="s">
        <v>245</v>
      </c>
      <c r="C6" s="140" t="s">
        <v>135</v>
      </c>
      <c r="D6" s="442" t="s">
        <v>135</v>
      </c>
      <c r="E6" s="814" t="s">
        <v>135</v>
      </c>
      <c r="F6" s="819">
        <v>3430</v>
      </c>
      <c r="G6" s="820">
        <v>1869</v>
      </c>
      <c r="H6" s="2362" t="s">
        <v>246</v>
      </c>
      <c r="I6" s="2363"/>
      <c r="J6" s="2379" t="s">
        <v>246</v>
      </c>
      <c r="K6" s="2372"/>
      <c r="L6" s="477">
        <v>5570</v>
      </c>
      <c r="M6" s="478">
        <v>3071</v>
      </c>
      <c r="N6" s="2371" t="s">
        <v>246</v>
      </c>
      <c r="O6" s="2372"/>
      <c r="P6" s="2044">
        <v>5088</v>
      </c>
      <c r="Q6" s="2046">
        <v>3007</v>
      </c>
    </row>
    <row r="7" spans="2:17" ht="13.15">
      <c r="B7" s="825" t="s">
        <v>247</v>
      </c>
      <c r="C7" s="141" t="s">
        <v>135</v>
      </c>
      <c r="D7" s="443" t="s">
        <v>135</v>
      </c>
      <c r="E7" s="815" t="s">
        <v>135</v>
      </c>
      <c r="F7" s="821">
        <v>3</v>
      </c>
      <c r="G7" s="822">
        <v>0</v>
      </c>
      <c r="H7" s="2364" t="s">
        <v>246</v>
      </c>
      <c r="I7" s="2365"/>
      <c r="J7" s="2380" t="s">
        <v>246</v>
      </c>
      <c r="K7" s="2374"/>
      <c r="L7" s="479">
        <v>95</v>
      </c>
      <c r="M7" s="480">
        <v>109</v>
      </c>
      <c r="N7" s="2373" t="s">
        <v>246</v>
      </c>
      <c r="O7" s="2374"/>
      <c r="P7" s="2045">
        <v>122</v>
      </c>
      <c r="Q7" s="2047">
        <v>156</v>
      </c>
    </row>
    <row r="8" spans="2:17" ht="13.15">
      <c r="B8" s="825" t="s">
        <v>248</v>
      </c>
      <c r="C8" s="141" t="s">
        <v>135</v>
      </c>
      <c r="D8" s="443" t="s">
        <v>135</v>
      </c>
      <c r="E8" s="815" t="s">
        <v>135</v>
      </c>
      <c r="F8" s="821">
        <v>2</v>
      </c>
      <c r="G8" s="822">
        <v>0</v>
      </c>
      <c r="H8" s="2366" t="s">
        <v>246</v>
      </c>
      <c r="I8" s="2366"/>
      <c r="J8" s="2381" t="s">
        <v>246</v>
      </c>
      <c r="K8" s="2376"/>
      <c r="L8" s="479">
        <v>92</v>
      </c>
      <c r="M8" s="481">
        <v>51</v>
      </c>
      <c r="N8" s="2375" t="s">
        <v>246</v>
      </c>
      <c r="O8" s="2376"/>
      <c r="P8" s="2045">
        <v>122</v>
      </c>
      <c r="Q8" s="2048">
        <v>150</v>
      </c>
    </row>
    <row r="9" spans="2:17" ht="13.15">
      <c r="B9" s="825" t="s">
        <v>249</v>
      </c>
      <c r="C9" s="141" t="s">
        <v>135</v>
      </c>
      <c r="D9" s="443" t="s">
        <v>135</v>
      </c>
      <c r="E9" s="815" t="s">
        <v>135</v>
      </c>
      <c r="F9" s="2353" t="s">
        <v>246</v>
      </c>
      <c r="G9" s="2354"/>
      <c r="H9" s="2377" t="s">
        <v>246</v>
      </c>
      <c r="I9" s="2377"/>
      <c r="J9" s="2353" t="s">
        <v>246</v>
      </c>
      <c r="K9" s="2354"/>
      <c r="L9" s="2357" t="s">
        <v>246</v>
      </c>
      <c r="M9" s="2358"/>
      <c r="N9" s="2353" t="s">
        <v>246</v>
      </c>
      <c r="O9" s="2377"/>
      <c r="P9" s="2347" t="s">
        <v>246</v>
      </c>
      <c r="Q9" s="2347"/>
    </row>
    <row r="10" spans="2:17" ht="13.35" customHeight="1" thickBot="1">
      <c r="B10" s="826" t="s">
        <v>250</v>
      </c>
      <c r="C10" s="142" t="s">
        <v>135</v>
      </c>
      <c r="D10" s="444" t="s">
        <v>135</v>
      </c>
      <c r="E10" s="816" t="s">
        <v>135</v>
      </c>
      <c r="F10" s="2355" t="s">
        <v>246</v>
      </c>
      <c r="G10" s="2356"/>
      <c r="H10" s="2361" t="s">
        <v>246</v>
      </c>
      <c r="I10" s="2361"/>
      <c r="J10" s="2355" t="s">
        <v>246</v>
      </c>
      <c r="K10" s="2356"/>
      <c r="L10" s="2359" t="s">
        <v>246</v>
      </c>
      <c r="M10" s="2360"/>
      <c r="N10" s="2355" t="s">
        <v>246</v>
      </c>
      <c r="O10" s="2369"/>
      <c r="P10" s="2348" t="s">
        <v>246</v>
      </c>
      <c r="Q10" s="2348"/>
    </row>
    <row r="13" spans="2:17" ht="118.9">
      <c r="B13" s="152" t="s">
        <v>251</v>
      </c>
    </row>
  </sheetData>
  <mergeCells count="28">
    <mergeCell ref="D4:E4"/>
    <mergeCell ref="J4:K4"/>
    <mergeCell ref="H9:I9"/>
    <mergeCell ref="J6:K6"/>
    <mergeCell ref="J7:K7"/>
    <mergeCell ref="J8:K8"/>
    <mergeCell ref="J9:K9"/>
    <mergeCell ref="N7:O7"/>
    <mergeCell ref="N8:O8"/>
    <mergeCell ref="N9:O9"/>
    <mergeCell ref="J10:K10"/>
    <mergeCell ref="L4:M4"/>
    <mergeCell ref="P9:Q9"/>
    <mergeCell ref="P10:Q10"/>
    <mergeCell ref="P4:Q4"/>
    <mergeCell ref="F4:G4"/>
    <mergeCell ref="F9:G9"/>
    <mergeCell ref="F10:G10"/>
    <mergeCell ref="L9:M9"/>
    <mergeCell ref="L10:M10"/>
    <mergeCell ref="H10:I10"/>
    <mergeCell ref="H6:I6"/>
    <mergeCell ref="H7:I7"/>
    <mergeCell ref="H8:I8"/>
    <mergeCell ref="H4:I4"/>
    <mergeCell ref="N10:O10"/>
    <mergeCell ref="N4:O4"/>
    <mergeCell ref="N6:O6"/>
  </mergeCells>
  <phoneticPr fontId="15" type="noConversion"/>
  <pageMargins left="0.7" right="0.7" top="0.75" bottom="0.75" header="0.3" footer="0.3"/>
  <headerFooter>
    <oddFooter>&amp;C_x000D_&amp;1#&amp;"Calibri"&amp;10&amp;K000000 C2 - Internal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AAAC3-BCAC-425D-A2C1-0721A2989604}">
  <sheetPr codeName="Sheet18"/>
  <dimension ref="B1:I9"/>
  <sheetViews>
    <sheetView showGridLines="0" zoomScaleNormal="100" workbookViewId="0"/>
  </sheetViews>
  <sheetFormatPr defaultColWidth="9.140625" defaultRowHeight="12"/>
  <cols>
    <col min="1" max="1" width="3.42578125" style="136" customWidth="1"/>
    <col min="2" max="2" width="83.140625" style="136" customWidth="1"/>
    <col min="3" max="9" width="35.7109375" style="136" customWidth="1"/>
    <col min="10" max="11" width="45.7109375" style="136" customWidth="1"/>
    <col min="12" max="16384" width="9.140625" style="136"/>
  </cols>
  <sheetData>
    <row r="1" spans="2:9" ht="17.45">
      <c r="B1" s="10" t="s">
        <v>252</v>
      </c>
    </row>
    <row r="2" spans="2:9" ht="17.45">
      <c r="B2" s="10" t="s">
        <v>253</v>
      </c>
    </row>
    <row r="3" spans="2:9" ht="18" thickBot="1">
      <c r="B3" s="10"/>
    </row>
    <row r="4" spans="2:9" ht="13.9" thickBot="1">
      <c r="B4" s="831" t="s">
        <v>254</v>
      </c>
      <c r="C4" s="832" t="s">
        <v>6</v>
      </c>
      <c r="D4" s="832" t="s">
        <v>7</v>
      </c>
      <c r="E4" s="832" t="s">
        <v>8</v>
      </c>
      <c r="F4" s="832" t="s">
        <v>9</v>
      </c>
      <c r="G4" s="833" t="s">
        <v>10</v>
      </c>
      <c r="H4" s="833" t="s">
        <v>11</v>
      </c>
      <c r="I4" s="1791" t="s">
        <v>12</v>
      </c>
    </row>
    <row r="5" spans="2:9" ht="103.15" customHeight="1">
      <c r="B5" s="829" t="s">
        <v>255</v>
      </c>
      <c r="C5" s="153" t="s">
        <v>135</v>
      </c>
      <c r="D5" s="153" t="s">
        <v>256</v>
      </c>
      <c r="E5" s="153" t="s">
        <v>256</v>
      </c>
      <c r="F5" s="153" t="s">
        <v>256</v>
      </c>
      <c r="G5" s="828" t="s">
        <v>256</v>
      </c>
      <c r="H5" s="1789" t="s">
        <v>256</v>
      </c>
      <c r="I5" s="828" t="s">
        <v>256</v>
      </c>
    </row>
    <row r="6" spans="2:9" ht="107.45" customHeight="1" thickBot="1">
      <c r="B6" s="830" t="s">
        <v>257</v>
      </c>
      <c r="C6" s="827" t="s">
        <v>135</v>
      </c>
      <c r="D6" s="827" t="s">
        <v>258</v>
      </c>
      <c r="E6" s="827" t="s">
        <v>258</v>
      </c>
      <c r="F6" s="827" t="s">
        <v>258</v>
      </c>
      <c r="G6" s="827" t="s">
        <v>258</v>
      </c>
      <c r="H6" s="1790" t="s">
        <v>258</v>
      </c>
      <c r="I6" s="827" t="s">
        <v>258</v>
      </c>
    </row>
    <row r="9" spans="2:9" ht="13.15">
      <c r="B9" s="152"/>
    </row>
  </sheetData>
  <phoneticPr fontId="15" type="noConversion"/>
  <pageMargins left="0.7" right="0.7" top="0.75" bottom="0.75" header="0.3" footer="0.3"/>
  <pageSetup paperSize="9" orientation="portrait" horizontalDpi="1200" verticalDpi="1200" r:id="rId1"/>
  <headerFooter>
    <oddFooter>&amp;C_x000D_&amp;1#&amp;"Calibri"&amp;10&amp;K000000 C2 - Internal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BE1FD-D362-4ABA-870E-BF8BBEECDC83}">
  <sheetPr codeName="Sheet21">
    <tabColor theme="0"/>
  </sheetPr>
  <dimension ref="A1:X81"/>
  <sheetViews>
    <sheetView showGridLines="0" topLeftCell="A3" zoomScale="84" zoomScaleNormal="90" workbookViewId="0">
      <pane xSplit="5" ySplit="1" topLeftCell="H4" activePane="bottomRight" state="frozen"/>
      <selection pane="bottomRight" activeCell="A3" sqref="A3"/>
      <selection pane="bottomLeft" activeCell="A4" sqref="A4"/>
      <selection pane="topRight" activeCell="G3" sqref="G3"/>
    </sheetView>
  </sheetViews>
  <sheetFormatPr defaultColWidth="9.140625" defaultRowHeight="13.15"/>
  <cols>
    <col min="1" max="1" width="8.85546875" style="5" customWidth="1"/>
    <col min="2" max="2" width="30" style="5" customWidth="1"/>
    <col min="3" max="3" width="34.5703125" style="5" customWidth="1"/>
    <col min="4" max="5" width="12" style="5" hidden="1" customWidth="1"/>
    <col min="6" max="6" width="139.5703125" style="5" hidden="1" customWidth="1"/>
    <col min="7" max="7" width="123.140625" style="5" hidden="1" customWidth="1"/>
    <col min="8" max="13" width="27.5703125" style="5" customWidth="1"/>
    <col min="14" max="14" width="31.42578125" style="5" customWidth="1"/>
    <col min="15" max="15" width="36.42578125" style="5" customWidth="1"/>
    <col min="16" max="19" width="27.5703125" style="5" hidden="1" customWidth="1"/>
    <col min="20" max="20" width="23.5703125" style="5" customWidth="1"/>
    <col min="21" max="21" width="24.5703125" style="5" customWidth="1"/>
    <col min="22" max="22" width="25.140625" style="5" customWidth="1"/>
    <col min="23" max="23" width="26.85546875" style="5" customWidth="1"/>
    <col min="24" max="16384" width="9.140625" style="5"/>
  </cols>
  <sheetData>
    <row r="1" spans="1:24" s="106" customFormat="1" ht="17.45">
      <c r="A1" s="2483" t="s">
        <v>259</v>
      </c>
      <c r="B1" s="3032"/>
      <c r="C1" s="3032"/>
    </row>
    <row r="2" spans="1:24" ht="17.45">
      <c r="A2" s="2483" t="s">
        <v>260</v>
      </c>
      <c r="B2" s="2484"/>
      <c r="C2" s="2485"/>
      <c r="D2" s="8"/>
      <c r="E2" s="8"/>
    </row>
    <row r="3" spans="1:24" ht="50.25" customHeight="1" thickBot="1">
      <c r="C3" s="25"/>
      <c r="D3" s="2489" t="s">
        <v>261</v>
      </c>
      <c r="E3" s="2490"/>
      <c r="F3" s="2490"/>
      <c r="G3" s="2490"/>
    </row>
    <row r="4" spans="1:24" ht="13.35" customHeight="1" thickBot="1">
      <c r="A4" s="107"/>
      <c r="B4" s="108"/>
      <c r="C4" s="108"/>
      <c r="D4" s="114" t="s">
        <v>49</v>
      </c>
      <c r="E4" s="114" t="s">
        <v>6</v>
      </c>
      <c r="F4" s="114" t="s">
        <v>7</v>
      </c>
      <c r="G4" s="199" t="s">
        <v>8</v>
      </c>
      <c r="H4" s="2491" t="s">
        <v>9</v>
      </c>
      <c r="I4" s="2492"/>
      <c r="J4" s="2492"/>
      <c r="K4" s="2493"/>
      <c r="L4" s="2491" t="s">
        <v>10</v>
      </c>
      <c r="M4" s="2492"/>
      <c r="N4" s="2492"/>
      <c r="O4" s="2493"/>
      <c r="P4" s="2444" t="s">
        <v>11</v>
      </c>
      <c r="Q4" s="2445"/>
      <c r="R4" s="2445"/>
      <c r="S4" s="2446"/>
      <c r="T4" s="2444" t="s">
        <v>12</v>
      </c>
      <c r="U4" s="2445"/>
      <c r="V4" s="2445"/>
      <c r="W4" s="2446"/>
    </row>
    <row r="5" spans="1:24" ht="25.5" customHeight="1" thickBot="1">
      <c r="A5" s="2472" t="s">
        <v>262</v>
      </c>
      <c r="B5" s="2478" t="s">
        <v>263</v>
      </c>
      <c r="C5" s="103" t="s">
        <v>264</v>
      </c>
      <c r="D5" s="134" t="s">
        <v>135</v>
      </c>
      <c r="E5" s="134" t="s">
        <v>135</v>
      </c>
      <c r="F5" s="219"/>
      <c r="G5" s="219"/>
      <c r="H5" s="3033"/>
      <c r="I5" s="3033"/>
      <c r="J5" s="3033"/>
      <c r="K5" s="3033"/>
      <c r="L5" s="3034"/>
      <c r="M5" s="3035"/>
      <c r="N5" s="3035"/>
      <c r="O5" s="3035"/>
      <c r="P5" s="3034"/>
      <c r="Q5" s="3035"/>
      <c r="R5" s="3035"/>
      <c r="S5" s="3036"/>
      <c r="T5" s="3034"/>
      <c r="U5" s="3035"/>
      <c r="V5" s="3035"/>
      <c r="W5" s="3036"/>
    </row>
    <row r="6" spans="1:24" ht="52.9">
      <c r="A6" s="2473"/>
      <c r="B6" s="2479"/>
      <c r="C6" s="104" t="s">
        <v>265</v>
      </c>
      <c r="D6" s="104" t="s">
        <v>135</v>
      </c>
      <c r="E6" s="104" t="s">
        <v>135</v>
      </c>
      <c r="F6" s="2486" t="s">
        <v>266</v>
      </c>
      <c r="G6" s="2486" t="s">
        <v>266</v>
      </c>
      <c r="H6" s="2447" t="s">
        <v>266</v>
      </c>
      <c r="I6" s="2203"/>
      <c r="J6" s="2203"/>
      <c r="K6" s="2203"/>
      <c r="L6" s="2447" t="s">
        <v>266</v>
      </c>
      <c r="M6" s="2203"/>
      <c r="N6" s="2203"/>
      <c r="O6" s="2203"/>
      <c r="P6" s="2450" t="s">
        <v>266</v>
      </c>
      <c r="Q6" s="2450"/>
      <c r="R6" s="2450"/>
      <c r="S6" s="2450"/>
      <c r="T6" s="2447" t="s">
        <v>266</v>
      </c>
      <c r="U6" s="2203"/>
      <c r="V6" s="2203"/>
      <c r="W6" s="2448"/>
    </row>
    <row r="7" spans="1:24" ht="39" customHeight="1">
      <c r="A7" s="2473"/>
      <c r="B7" s="2479"/>
      <c r="C7" s="104" t="s">
        <v>267</v>
      </c>
      <c r="D7" s="104" t="s">
        <v>135</v>
      </c>
      <c r="E7" s="104" t="s">
        <v>135</v>
      </c>
      <c r="F7" s="2487"/>
      <c r="G7" s="2487"/>
      <c r="H7" s="2447"/>
      <c r="I7" s="2203"/>
      <c r="J7" s="2203"/>
      <c r="K7" s="2203"/>
      <c r="L7" s="2447"/>
      <c r="M7" s="2203"/>
      <c r="N7" s="2203"/>
      <c r="O7" s="2203"/>
      <c r="P7" s="2450"/>
      <c r="Q7" s="2450"/>
      <c r="R7" s="2450"/>
      <c r="S7" s="2450"/>
      <c r="T7" s="2447"/>
      <c r="U7" s="2203"/>
      <c r="V7" s="2203"/>
      <c r="W7" s="2448"/>
    </row>
    <row r="8" spans="1:24" ht="65.099999999999994" customHeight="1">
      <c r="A8" s="2473"/>
      <c r="B8" s="2479"/>
      <c r="C8" s="104" t="s">
        <v>268</v>
      </c>
      <c r="D8" s="104" t="s">
        <v>135</v>
      </c>
      <c r="E8" s="104" t="s">
        <v>135</v>
      </c>
      <c r="F8" s="2487"/>
      <c r="G8" s="2487"/>
      <c r="H8" s="2447"/>
      <c r="I8" s="2203"/>
      <c r="J8" s="2203"/>
      <c r="K8" s="2203"/>
      <c r="L8" s="2447"/>
      <c r="M8" s="2203"/>
      <c r="N8" s="2203"/>
      <c r="O8" s="2203"/>
      <c r="P8" s="2450"/>
      <c r="Q8" s="2450"/>
      <c r="R8" s="2450"/>
      <c r="S8" s="2450"/>
      <c r="T8" s="2447"/>
      <c r="U8" s="2203"/>
      <c r="V8" s="2203"/>
      <c r="W8" s="2448"/>
    </row>
    <row r="9" spans="1:24" ht="97.35" customHeight="1" thickBot="1">
      <c r="A9" s="2474"/>
      <c r="B9" s="2482"/>
      <c r="C9" s="105" t="s">
        <v>269</v>
      </c>
      <c r="D9" s="105" t="s">
        <v>135</v>
      </c>
      <c r="E9" s="105" t="s">
        <v>135</v>
      </c>
      <c r="F9" s="2488"/>
      <c r="G9" s="2488"/>
      <c r="H9" s="2447"/>
      <c r="I9" s="2203"/>
      <c r="J9" s="2203"/>
      <c r="K9" s="2203"/>
      <c r="L9" s="2447"/>
      <c r="M9" s="2203"/>
      <c r="N9" s="2203"/>
      <c r="O9" s="2203"/>
      <c r="P9" s="2450"/>
      <c r="Q9" s="2450"/>
      <c r="R9" s="2450"/>
      <c r="S9" s="2450"/>
      <c r="T9" s="2447"/>
      <c r="U9" s="2203"/>
      <c r="V9" s="2203"/>
      <c r="W9" s="2448"/>
    </row>
    <row r="10" spans="1:24" ht="92.25" customHeight="1" thickBot="1">
      <c r="A10" s="2472" t="s">
        <v>270</v>
      </c>
      <c r="B10" s="2500" t="s">
        <v>271</v>
      </c>
      <c r="C10" s="104" t="s">
        <v>264</v>
      </c>
      <c r="D10" s="113" t="s">
        <v>135</v>
      </c>
      <c r="E10" s="113" t="s">
        <v>135</v>
      </c>
      <c r="F10" s="219"/>
      <c r="G10" s="219"/>
      <c r="H10" s="3033"/>
      <c r="I10" s="3033"/>
      <c r="J10" s="3033"/>
      <c r="K10" s="3037"/>
      <c r="L10" s="3033"/>
      <c r="M10" s="3033"/>
      <c r="N10" s="3033"/>
      <c r="O10" s="3033"/>
      <c r="P10" s="3038"/>
      <c r="Q10" s="3033"/>
      <c r="R10" s="3033"/>
      <c r="S10" s="3037"/>
      <c r="T10" s="3038"/>
      <c r="U10" s="3033"/>
      <c r="V10" s="3033"/>
      <c r="W10" s="3037"/>
    </row>
    <row r="11" spans="1:24" ht="79.349999999999994" customHeight="1">
      <c r="A11" s="2473"/>
      <c r="B11" s="2501"/>
      <c r="C11" s="104" t="s">
        <v>272</v>
      </c>
      <c r="D11" s="104" t="s">
        <v>135</v>
      </c>
      <c r="E11" s="104" t="s">
        <v>135</v>
      </c>
      <c r="F11" s="2486" t="s">
        <v>273</v>
      </c>
      <c r="G11" s="2497" t="s">
        <v>273</v>
      </c>
      <c r="H11" s="2424" t="s">
        <v>273</v>
      </c>
      <c r="I11" s="2424"/>
      <c r="J11" s="2424"/>
      <c r="K11" s="2425"/>
      <c r="L11" s="2423" t="s">
        <v>274</v>
      </c>
      <c r="M11" s="2424"/>
      <c r="N11" s="2424"/>
      <c r="O11" s="2424"/>
      <c r="P11" s="2413" t="s">
        <v>275</v>
      </c>
      <c r="Q11" s="2413"/>
      <c r="R11" s="2413"/>
      <c r="S11" s="2449"/>
      <c r="T11" s="2413" t="s">
        <v>275</v>
      </c>
      <c r="U11" s="2413"/>
      <c r="V11" s="2413"/>
      <c r="W11" s="2449"/>
      <c r="X11" s="2049"/>
    </row>
    <row r="12" spans="1:24" ht="257.25" customHeight="1">
      <c r="A12" s="2473"/>
      <c r="B12" s="2501"/>
      <c r="C12" s="104" t="s">
        <v>276</v>
      </c>
      <c r="D12" s="104" t="s">
        <v>135</v>
      </c>
      <c r="E12" s="104" t="s">
        <v>135</v>
      </c>
      <c r="F12" s="2487"/>
      <c r="G12" s="2498"/>
      <c r="H12" s="2424"/>
      <c r="I12" s="2424"/>
      <c r="J12" s="2424"/>
      <c r="K12" s="2425"/>
      <c r="L12" s="2423"/>
      <c r="M12" s="2424"/>
      <c r="N12" s="2424"/>
      <c r="O12" s="2424"/>
      <c r="P12" s="2413"/>
      <c r="Q12" s="2413"/>
      <c r="R12" s="2413"/>
      <c r="S12" s="2449"/>
      <c r="T12" s="2413"/>
      <c r="U12" s="2413"/>
      <c r="V12" s="2413"/>
      <c r="W12" s="2449"/>
      <c r="X12" s="2049"/>
    </row>
    <row r="13" spans="1:24" ht="257.25" customHeight="1">
      <c r="A13" s="2473"/>
      <c r="B13" s="2501"/>
      <c r="C13" s="104" t="s">
        <v>277</v>
      </c>
      <c r="D13" s="104" t="s">
        <v>135</v>
      </c>
      <c r="E13" s="104" t="s">
        <v>135</v>
      </c>
      <c r="F13" s="2487"/>
      <c r="G13" s="2498"/>
      <c r="H13" s="2424"/>
      <c r="I13" s="2424"/>
      <c r="J13" s="2424"/>
      <c r="K13" s="2425"/>
      <c r="L13" s="2423"/>
      <c r="M13" s="2424"/>
      <c r="N13" s="2424"/>
      <c r="O13" s="2424"/>
      <c r="P13" s="2413"/>
      <c r="Q13" s="2413"/>
      <c r="R13" s="2413"/>
      <c r="S13" s="2449"/>
      <c r="T13" s="2413"/>
      <c r="U13" s="2413"/>
      <c r="V13" s="2413"/>
      <c r="W13" s="2449"/>
      <c r="X13" s="2049"/>
    </row>
    <row r="14" spans="1:24" ht="66" customHeight="1">
      <c r="A14" s="2473"/>
      <c r="B14" s="2501"/>
      <c r="C14" s="104" t="s">
        <v>278</v>
      </c>
      <c r="D14" s="104" t="s">
        <v>135</v>
      </c>
      <c r="E14" s="104" t="s">
        <v>135</v>
      </c>
      <c r="F14" s="2487"/>
      <c r="G14" s="2498"/>
      <c r="H14" s="2424"/>
      <c r="I14" s="2424"/>
      <c r="J14" s="2424"/>
      <c r="K14" s="2425"/>
      <c r="L14" s="2423"/>
      <c r="M14" s="2424"/>
      <c r="N14" s="2424"/>
      <c r="O14" s="2424"/>
      <c r="P14" s="2413"/>
      <c r="Q14" s="2413"/>
      <c r="R14" s="2413"/>
      <c r="S14" s="2449"/>
      <c r="T14" s="2413"/>
      <c r="U14" s="2413"/>
      <c r="V14" s="2413"/>
      <c r="W14" s="2449"/>
      <c r="X14" s="2049"/>
    </row>
    <row r="15" spans="1:24" ht="70.5" customHeight="1">
      <c r="A15" s="2473"/>
      <c r="B15" s="2501"/>
      <c r="C15" s="104" t="s">
        <v>279</v>
      </c>
      <c r="D15" s="104" t="s">
        <v>135</v>
      </c>
      <c r="E15" s="104" t="s">
        <v>135</v>
      </c>
      <c r="F15" s="2487"/>
      <c r="G15" s="2498"/>
      <c r="H15" s="2424"/>
      <c r="I15" s="2424"/>
      <c r="J15" s="2424"/>
      <c r="K15" s="2425"/>
      <c r="L15" s="2423"/>
      <c r="M15" s="2424"/>
      <c r="N15" s="2424"/>
      <c r="O15" s="2424"/>
      <c r="P15" s="2413"/>
      <c r="Q15" s="2413"/>
      <c r="R15" s="2413"/>
      <c r="S15" s="2449"/>
      <c r="T15" s="2413"/>
      <c r="U15" s="2413"/>
      <c r="V15" s="2413"/>
      <c r="W15" s="2449"/>
      <c r="X15" s="2049"/>
    </row>
    <row r="16" spans="1:24" ht="409.5" customHeight="1" thickBot="1">
      <c r="A16" s="2473"/>
      <c r="B16" s="2501"/>
      <c r="C16" s="104" t="s">
        <v>280</v>
      </c>
      <c r="D16" s="104" t="s">
        <v>135</v>
      </c>
      <c r="E16" s="104" t="s">
        <v>135</v>
      </c>
      <c r="F16" s="2488"/>
      <c r="G16" s="2499"/>
      <c r="H16" s="2424"/>
      <c r="I16" s="2424"/>
      <c r="J16" s="2424"/>
      <c r="K16" s="2425"/>
      <c r="L16" s="2423"/>
      <c r="M16" s="2424"/>
      <c r="N16" s="2424"/>
      <c r="O16" s="2424"/>
      <c r="P16" s="2413"/>
      <c r="Q16" s="2413"/>
      <c r="R16" s="2413"/>
      <c r="S16" s="2449"/>
      <c r="T16" s="2413"/>
      <c r="U16" s="2413"/>
      <c r="V16" s="2413"/>
      <c r="W16" s="2449"/>
      <c r="X16" s="2049"/>
    </row>
    <row r="17" spans="1:24" ht="268.5" customHeight="1" thickBot="1">
      <c r="A17" s="104"/>
      <c r="B17" s="2502"/>
      <c r="C17" s="104"/>
      <c r="D17" s="104"/>
      <c r="E17" s="104"/>
      <c r="F17" s="398"/>
      <c r="G17" s="398"/>
      <c r="H17" s="2427"/>
      <c r="I17" s="2427"/>
      <c r="J17" s="2427"/>
      <c r="K17" s="2428"/>
      <c r="L17" s="2426"/>
      <c r="M17" s="2427"/>
      <c r="N17" s="2427"/>
      <c r="O17" s="2427"/>
      <c r="P17" s="2413"/>
      <c r="Q17" s="2413"/>
      <c r="R17" s="2413"/>
      <c r="S17" s="2449"/>
      <c r="T17" s="2413"/>
      <c r="U17" s="2413"/>
      <c r="V17" s="2413"/>
      <c r="W17" s="2449"/>
      <c r="X17" s="2049"/>
    </row>
    <row r="18" spans="1:24" ht="25.5" customHeight="1">
      <c r="A18" s="2472" t="s">
        <v>281</v>
      </c>
      <c r="B18" s="2478" t="s">
        <v>282</v>
      </c>
      <c r="C18" s="115" t="s">
        <v>264</v>
      </c>
      <c r="D18" s="135" t="s">
        <v>135</v>
      </c>
      <c r="E18" s="135" t="s">
        <v>135</v>
      </c>
      <c r="F18" s="219"/>
      <c r="G18" s="219"/>
      <c r="H18" s="3035"/>
      <c r="I18" s="3035"/>
      <c r="J18" s="3035"/>
      <c r="K18" s="3036"/>
      <c r="L18" s="3035"/>
      <c r="M18" s="3035"/>
      <c r="N18" s="3035"/>
      <c r="O18" s="3035"/>
      <c r="P18" s="3038"/>
      <c r="Q18" s="3033"/>
      <c r="R18" s="3033"/>
      <c r="S18" s="3037"/>
      <c r="T18" s="3038"/>
      <c r="U18" s="3033"/>
      <c r="V18" s="3033"/>
      <c r="W18" s="3033"/>
      <c r="X18" s="2049"/>
    </row>
    <row r="19" spans="1:24" ht="58.5" customHeight="1" thickBot="1">
      <c r="A19" s="2474"/>
      <c r="B19" s="2482"/>
      <c r="C19" s="116" t="s">
        <v>283</v>
      </c>
      <c r="D19" s="116" t="s">
        <v>135</v>
      </c>
      <c r="E19" s="116" t="s">
        <v>135</v>
      </c>
      <c r="F19" s="118" t="s">
        <v>284</v>
      </c>
      <c r="G19" s="198" t="s">
        <v>284</v>
      </c>
      <c r="H19" s="2447" t="s">
        <v>284</v>
      </c>
      <c r="I19" s="2203"/>
      <c r="J19" s="2203"/>
      <c r="K19" s="2448"/>
      <c r="L19" s="2447" t="s">
        <v>284</v>
      </c>
      <c r="M19" s="2203"/>
      <c r="N19" s="2203"/>
      <c r="O19" s="2203"/>
      <c r="P19" s="2450" t="s">
        <v>284</v>
      </c>
      <c r="Q19" s="2450"/>
      <c r="R19" s="2450"/>
      <c r="S19" s="2504"/>
      <c r="X19" s="2049"/>
    </row>
    <row r="20" spans="1:24" ht="25.5" customHeight="1">
      <c r="A20" s="2472" t="s">
        <v>285</v>
      </c>
      <c r="B20" s="2478" t="s">
        <v>286</v>
      </c>
      <c r="C20" s="104" t="s">
        <v>264</v>
      </c>
      <c r="D20" s="113" t="s">
        <v>135</v>
      </c>
      <c r="E20" s="113" t="s">
        <v>135</v>
      </c>
      <c r="F20" s="220"/>
      <c r="G20" s="221"/>
      <c r="H20" s="2470"/>
      <c r="I20" s="2471"/>
      <c r="J20" s="2471"/>
      <c r="K20" s="2471"/>
      <c r="L20" s="2470"/>
      <c r="M20" s="2471"/>
      <c r="N20" s="2471"/>
      <c r="O20" s="2471"/>
      <c r="P20" s="2408"/>
      <c r="Q20" s="2409"/>
      <c r="R20" s="2409"/>
      <c r="S20" s="2410"/>
      <c r="T20" s="2450" t="s">
        <v>284</v>
      </c>
      <c r="U20" s="2450"/>
      <c r="V20" s="2450"/>
      <c r="W20" s="2451"/>
    </row>
    <row r="21" spans="1:24" ht="105.6" customHeight="1">
      <c r="A21" s="2473"/>
      <c r="B21" s="2479"/>
      <c r="C21" s="104" t="s">
        <v>287</v>
      </c>
      <c r="D21" s="104" t="s">
        <v>135</v>
      </c>
      <c r="E21" s="104" t="s">
        <v>135</v>
      </c>
      <c r="F21" s="2494" t="s">
        <v>288</v>
      </c>
      <c r="G21" s="2447" t="s">
        <v>288</v>
      </c>
      <c r="H21" s="2423" t="s">
        <v>288</v>
      </c>
      <c r="I21" s="2424"/>
      <c r="J21" s="2424"/>
      <c r="K21" s="2425"/>
      <c r="L21" s="2423" t="s">
        <v>289</v>
      </c>
      <c r="M21" s="2424"/>
      <c r="N21" s="2424"/>
      <c r="O21" s="2424"/>
      <c r="P21" s="2413" t="s">
        <v>290</v>
      </c>
      <c r="Q21" s="2413"/>
      <c r="R21" s="2413"/>
      <c r="S21" s="2449"/>
      <c r="T21" s="2413" t="s">
        <v>290</v>
      </c>
      <c r="U21" s="2413"/>
      <c r="V21" s="2413"/>
      <c r="W21" s="2414"/>
    </row>
    <row r="22" spans="1:24" ht="99.6" customHeight="1" thickBot="1">
      <c r="A22" s="2474"/>
      <c r="B22" s="2482"/>
      <c r="C22" s="105" t="s">
        <v>291</v>
      </c>
      <c r="D22" s="105" t="s">
        <v>135</v>
      </c>
      <c r="E22" s="105" t="s">
        <v>135</v>
      </c>
      <c r="F22" s="2488"/>
      <c r="G22" s="2499"/>
      <c r="H22" s="2423"/>
      <c r="I22" s="2424"/>
      <c r="J22" s="2424"/>
      <c r="K22" s="2425"/>
      <c r="L22" s="2423"/>
      <c r="M22" s="2424"/>
      <c r="N22" s="2424"/>
      <c r="O22" s="2424"/>
      <c r="P22" s="2413"/>
      <c r="Q22" s="2413"/>
      <c r="R22" s="2413"/>
      <c r="S22" s="2449"/>
      <c r="T22" s="2413"/>
      <c r="U22" s="2413"/>
      <c r="V22" s="2413"/>
      <c r="W22" s="2414"/>
    </row>
    <row r="23" spans="1:24" ht="66">
      <c r="A23" s="2472" t="s">
        <v>292</v>
      </c>
      <c r="B23" s="2478" t="s">
        <v>293</v>
      </c>
      <c r="C23" s="104" t="s">
        <v>294</v>
      </c>
      <c r="D23" s="113" t="s">
        <v>135</v>
      </c>
      <c r="E23" s="113" t="s">
        <v>135</v>
      </c>
      <c r="F23" s="220"/>
      <c r="G23" s="221"/>
      <c r="H23" s="2470"/>
      <c r="I23" s="2471"/>
      <c r="J23" s="2471"/>
      <c r="K23" s="2503"/>
      <c r="L23" s="2470"/>
      <c r="M23" s="2471"/>
      <c r="N23" s="2471"/>
      <c r="O23" s="2471"/>
      <c r="P23" s="2408"/>
      <c r="Q23" s="2409"/>
      <c r="R23" s="2409"/>
      <c r="S23" s="2410"/>
      <c r="T23" s="2408"/>
      <c r="U23" s="2409"/>
      <c r="V23" s="2409"/>
      <c r="W23" s="2410"/>
    </row>
    <row r="24" spans="1:24" ht="80.099999999999994" customHeight="1" thickBot="1">
      <c r="A24" s="2474"/>
      <c r="B24" s="2482"/>
      <c r="C24" s="105" t="s">
        <v>295</v>
      </c>
      <c r="D24" s="105" t="s">
        <v>135</v>
      </c>
      <c r="E24" s="105" t="s">
        <v>135</v>
      </c>
      <c r="F24" s="118" t="s">
        <v>296</v>
      </c>
      <c r="G24" s="198" t="s">
        <v>296</v>
      </c>
      <c r="H24" s="2426" t="s">
        <v>296</v>
      </c>
      <c r="I24" s="2427"/>
      <c r="J24" s="2427"/>
      <c r="K24" s="2428"/>
      <c r="L24" s="2426" t="s">
        <v>296</v>
      </c>
      <c r="M24" s="2427"/>
      <c r="N24" s="2427"/>
      <c r="O24" s="2427"/>
      <c r="P24" s="2413" t="s">
        <v>296</v>
      </c>
      <c r="Q24" s="2413"/>
      <c r="R24" s="2413"/>
      <c r="S24" s="2449"/>
      <c r="T24" s="2413" t="s">
        <v>297</v>
      </c>
      <c r="U24" s="2413"/>
      <c r="V24" s="2413"/>
      <c r="W24" s="2414"/>
    </row>
    <row r="25" spans="1:24" ht="66">
      <c r="A25" s="2472" t="s">
        <v>298</v>
      </c>
      <c r="B25" s="2478" t="s">
        <v>299</v>
      </c>
      <c r="C25" s="103" t="s">
        <v>300</v>
      </c>
      <c r="D25" s="134" t="s">
        <v>135</v>
      </c>
      <c r="E25" s="134" t="s">
        <v>135</v>
      </c>
      <c r="F25" s="220"/>
      <c r="G25" s="221"/>
      <c r="H25" s="2408"/>
      <c r="I25" s="2409"/>
      <c r="J25" s="2409"/>
      <c r="K25" s="2410"/>
      <c r="L25" s="2408"/>
      <c r="M25" s="2409"/>
      <c r="N25" s="2409"/>
      <c r="O25" s="2409"/>
      <c r="P25" s="2408"/>
      <c r="Q25" s="2409"/>
      <c r="R25" s="2409"/>
      <c r="S25" s="2409"/>
      <c r="T25" s="2408"/>
      <c r="U25" s="2409"/>
      <c r="V25" s="2409"/>
      <c r="W25" s="2410"/>
    </row>
    <row r="26" spans="1:24" ht="85.5" customHeight="1">
      <c r="A26" s="2473"/>
      <c r="B26" s="2479"/>
      <c r="C26" s="104" t="s">
        <v>301</v>
      </c>
      <c r="D26" s="104" t="s">
        <v>135</v>
      </c>
      <c r="E26" s="104" t="s">
        <v>135</v>
      </c>
      <c r="F26" s="2494" t="s">
        <v>302</v>
      </c>
      <c r="G26" s="2447" t="s">
        <v>302</v>
      </c>
      <c r="H26" s="2423" t="s">
        <v>302</v>
      </c>
      <c r="I26" s="2424"/>
      <c r="J26" s="2424"/>
      <c r="K26" s="2425"/>
      <c r="L26" s="2423" t="s">
        <v>303</v>
      </c>
      <c r="M26" s="2424"/>
      <c r="N26" s="2424"/>
      <c r="O26" s="2424"/>
      <c r="P26" s="2505" t="s">
        <v>304</v>
      </c>
      <c r="Q26" s="2413"/>
      <c r="R26" s="2413"/>
      <c r="S26" s="2449"/>
      <c r="T26" s="2418" t="s">
        <v>305</v>
      </c>
      <c r="U26" s="2419"/>
      <c r="V26" s="2419"/>
      <c r="W26" s="2420"/>
    </row>
    <row r="27" spans="1:24" ht="408.75" customHeight="1" thickBot="1">
      <c r="A27" s="2474"/>
      <c r="B27" s="2482"/>
      <c r="C27" s="105" t="s">
        <v>306</v>
      </c>
      <c r="D27" s="105" t="s">
        <v>135</v>
      </c>
      <c r="E27" s="105" t="s">
        <v>135</v>
      </c>
      <c r="F27" s="2488"/>
      <c r="G27" s="2499"/>
      <c r="H27" s="2423"/>
      <c r="I27" s="2424"/>
      <c r="J27" s="2424"/>
      <c r="K27" s="2425"/>
      <c r="L27" s="2423"/>
      <c r="M27" s="2424"/>
      <c r="N27" s="2424"/>
      <c r="O27" s="2424"/>
      <c r="P27" s="2413"/>
      <c r="Q27" s="2413"/>
      <c r="R27" s="2413"/>
      <c r="S27" s="2449"/>
      <c r="T27" s="2421"/>
      <c r="U27" s="2421"/>
      <c r="V27" s="2421"/>
      <c r="W27" s="2422"/>
    </row>
    <row r="28" spans="1:24" ht="192" customHeight="1">
      <c r="A28" s="2472" t="s">
        <v>307</v>
      </c>
      <c r="B28" s="2478" t="s">
        <v>308</v>
      </c>
      <c r="C28" s="104" t="s">
        <v>243</v>
      </c>
      <c r="D28" s="113" t="s">
        <v>135</v>
      </c>
      <c r="E28" s="113" t="s">
        <v>135</v>
      </c>
      <c r="F28" s="220"/>
      <c r="G28" s="221"/>
      <c r="H28" s="2388" t="s">
        <v>309</v>
      </c>
      <c r="I28" s="2389"/>
      <c r="J28" s="2389"/>
      <c r="K28" s="2390"/>
      <c r="L28" s="2388" t="s">
        <v>309</v>
      </c>
      <c r="M28" s="2389"/>
      <c r="N28" s="2389"/>
      <c r="O28" s="2389"/>
      <c r="P28" s="2423" t="s">
        <v>309</v>
      </c>
      <c r="Q28" s="2424"/>
      <c r="R28" s="2424"/>
      <c r="S28" s="2424"/>
      <c r="T28" s="2388" t="s">
        <v>309</v>
      </c>
      <c r="U28" s="2389"/>
      <c r="V28" s="2389"/>
      <c r="W28" s="2390"/>
    </row>
    <row r="29" spans="1:24" ht="409.5" customHeight="1">
      <c r="A29" s="2473"/>
      <c r="B29" s="2479"/>
      <c r="C29" s="2495" t="s">
        <v>310</v>
      </c>
      <c r="D29" s="2495" t="s">
        <v>135</v>
      </c>
      <c r="E29" s="2495" t="s">
        <v>135</v>
      </c>
      <c r="F29" s="2494" t="s">
        <v>309</v>
      </c>
      <c r="G29" s="2447" t="s">
        <v>309</v>
      </c>
      <c r="H29" s="2423"/>
      <c r="I29" s="2424"/>
      <c r="J29" s="2424"/>
      <c r="K29" s="2425"/>
      <c r="L29" s="2423"/>
      <c r="M29" s="2424"/>
      <c r="N29" s="2424"/>
      <c r="O29" s="2424"/>
      <c r="P29" s="2423"/>
      <c r="Q29" s="2424"/>
      <c r="R29" s="2424"/>
      <c r="S29" s="2424"/>
      <c r="T29" s="2423"/>
      <c r="U29" s="2424"/>
      <c r="V29" s="2424"/>
      <c r="W29" s="2425"/>
    </row>
    <row r="30" spans="1:24" ht="113.85" customHeight="1" thickBot="1">
      <c r="A30" s="2474"/>
      <c r="B30" s="2482"/>
      <c r="C30" s="2496"/>
      <c r="D30" s="2496"/>
      <c r="E30" s="2496"/>
      <c r="F30" s="2488"/>
      <c r="G30" s="2499"/>
      <c r="H30" s="2423"/>
      <c r="I30" s="2424"/>
      <c r="J30" s="2424"/>
      <c r="K30" s="2425"/>
      <c r="L30" s="2423"/>
      <c r="M30" s="2424"/>
      <c r="N30" s="2424"/>
      <c r="O30" s="2424"/>
      <c r="P30" s="2423"/>
      <c r="Q30" s="2424"/>
      <c r="R30" s="2424"/>
      <c r="S30" s="2424"/>
      <c r="T30" s="2426"/>
      <c r="U30" s="2427"/>
      <c r="V30" s="2427"/>
      <c r="W30" s="2428"/>
    </row>
    <row r="31" spans="1:24" ht="26.45">
      <c r="A31" s="2472" t="s">
        <v>311</v>
      </c>
      <c r="B31" s="2478" t="s">
        <v>312</v>
      </c>
      <c r="C31" s="104" t="s">
        <v>243</v>
      </c>
      <c r="D31" s="113" t="s">
        <v>135</v>
      </c>
      <c r="E31" s="113" t="s">
        <v>135</v>
      </c>
      <c r="F31" s="222"/>
      <c r="G31" s="223"/>
      <c r="H31" s="2429" t="s">
        <v>313</v>
      </c>
      <c r="I31" s="2430"/>
      <c r="J31" s="2430"/>
      <c r="K31" s="2431"/>
      <c r="L31" s="2429"/>
      <c r="M31" s="2430"/>
      <c r="N31" s="2430"/>
      <c r="O31" s="2430"/>
      <c r="P31" s="2429"/>
      <c r="Q31" s="2430"/>
      <c r="R31" s="2430"/>
      <c r="S31" s="2431"/>
      <c r="T31" s="2429"/>
      <c r="U31" s="2430"/>
      <c r="V31" s="2430"/>
      <c r="W31" s="2431"/>
    </row>
    <row r="32" spans="1:24" ht="66">
      <c r="A32" s="2473"/>
      <c r="B32" s="2479"/>
      <c r="C32" s="104" t="s">
        <v>314</v>
      </c>
      <c r="D32" s="104" t="s">
        <v>135</v>
      </c>
      <c r="E32" s="104" t="s">
        <v>135</v>
      </c>
      <c r="F32" s="224" t="s">
        <v>313</v>
      </c>
      <c r="G32" s="225" t="s">
        <v>313</v>
      </c>
      <c r="H32" s="2432"/>
      <c r="I32" s="2433"/>
      <c r="J32" s="2433"/>
      <c r="K32" s="2434"/>
      <c r="L32" s="2432"/>
      <c r="M32" s="2433"/>
      <c r="N32" s="2433"/>
      <c r="O32" s="2433"/>
      <c r="P32" s="2432"/>
      <c r="Q32" s="2433"/>
      <c r="R32" s="2433"/>
      <c r="S32" s="2434"/>
      <c r="T32" s="2432"/>
      <c r="U32" s="2433"/>
      <c r="V32" s="2433"/>
      <c r="W32" s="2434"/>
    </row>
    <row r="33" spans="1:23" ht="25.5" customHeight="1">
      <c r="A33" s="2473"/>
      <c r="B33" s="2480"/>
      <c r="C33" s="207" t="s">
        <v>315</v>
      </c>
      <c r="D33" s="104" t="s">
        <v>135</v>
      </c>
      <c r="E33" s="104" t="s">
        <v>135</v>
      </c>
      <c r="F33" s="119" t="s">
        <v>28</v>
      </c>
      <c r="G33" s="203" t="s">
        <v>28</v>
      </c>
      <c r="H33" s="2435" t="s">
        <v>28</v>
      </c>
      <c r="I33" s="2436"/>
      <c r="J33" s="2436"/>
      <c r="K33" s="2437"/>
      <c r="L33" s="2435" t="s">
        <v>28</v>
      </c>
      <c r="M33" s="2436"/>
      <c r="N33" s="2436"/>
      <c r="O33" s="2436"/>
      <c r="P33" s="2435" t="s">
        <v>28</v>
      </c>
      <c r="Q33" s="2436"/>
      <c r="R33" s="2436"/>
      <c r="S33" s="2436"/>
      <c r="T33" s="2435" t="s">
        <v>28</v>
      </c>
      <c r="U33" s="2436"/>
      <c r="V33" s="2436"/>
      <c r="W33" s="2437"/>
    </row>
    <row r="34" spans="1:23" ht="38.25" customHeight="1">
      <c r="A34" s="2473"/>
      <c r="B34" s="2479"/>
      <c r="C34" s="104" t="s">
        <v>316</v>
      </c>
      <c r="D34" s="104" t="s">
        <v>135</v>
      </c>
      <c r="E34" s="45" t="s">
        <v>135</v>
      </c>
      <c r="F34" s="240" t="s">
        <v>28</v>
      </c>
      <c r="G34" s="239" t="s">
        <v>28</v>
      </c>
      <c r="H34" s="2439" t="s">
        <v>28</v>
      </c>
      <c r="I34" s="2439"/>
      <c r="J34" s="2439"/>
      <c r="K34" s="2440"/>
      <c r="L34" s="2439" t="s">
        <v>28</v>
      </c>
      <c r="M34" s="2439"/>
      <c r="N34" s="2439"/>
      <c r="O34" s="2439"/>
      <c r="P34" s="2438" t="s">
        <v>28</v>
      </c>
      <c r="Q34" s="2439"/>
      <c r="R34" s="2439"/>
      <c r="S34" s="2439"/>
      <c r="T34" s="2438" t="s">
        <v>28</v>
      </c>
      <c r="U34" s="2439"/>
      <c r="V34" s="2439"/>
      <c r="W34" s="2440"/>
    </row>
    <row r="35" spans="1:23" ht="38.85" customHeight="1" thickBot="1">
      <c r="A35" s="2473"/>
      <c r="B35" s="2480"/>
      <c r="C35" s="208" t="s">
        <v>317</v>
      </c>
      <c r="D35" s="104" t="s">
        <v>135</v>
      </c>
      <c r="E35" s="45" t="s">
        <v>135</v>
      </c>
      <c r="F35" s="238" t="s">
        <v>28</v>
      </c>
      <c r="G35" s="237" t="s">
        <v>28</v>
      </c>
      <c r="H35" s="2442" t="s">
        <v>28</v>
      </c>
      <c r="I35" s="2442"/>
      <c r="J35" s="2442"/>
      <c r="K35" s="2443"/>
      <c r="L35" s="2442" t="s">
        <v>28</v>
      </c>
      <c r="M35" s="2442"/>
      <c r="N35" s="2442"/>
      <c r="O35" s="2442"/>
      <c r="P35" s="2441" t="s">
        <v>28</v>
      </c>
      <c r="Q35" s="2442"/>
      <c r="R35" s="2442"/>
      <c r="S35" s="2442"/>
      <c r="T35" s="2441" t="s">
        <v>28</v>
      </c>
      <c r="U35" s="2442"/>
      <c r="V35" s="2442"/>
      <c r="W35" s="2443"/>
    </row>
    <row r="36" spans="1:23" ht="26.1" customHeight="1" thickBot="1">
      <c r="A36" s="2473"/>
      <c r="B36" s="2480"/>
      <c r="C36" s="116" t="s">
        <v>318</v>
      </c>
      <c r="D36" s="104" t="s">
        <v>135</v>
      </c>
      <c r="E36" s="45" t="s">
        <v>135</v>
      </c>
      <c r="F36" s="238" t="s">
        <v>28</v>
      </c>
      <c r="G36" s="237" t="s">
        <v>28</v>
      </c>
      <c r="H36" s="2442" t="s">
        <v>28</v>
      </c>
      <c r="I36" s="2442"/>
      <c r="J36" s="2442"/>
      <c r="K36" s="2443"/>
      <c r="L36" s="2442" t="s">
        <v>28</v>
      </c>
      <c r="M36" s="2442"/>
      <c r="N36" s="2442"/>
      <c r="O36" s="2442"/>
      <c r="P36" s="2435" t="s">
        <v>28</v>
      </c>
      <c r="Q36" s="2436"/>
      <c r="R36" s="2436"/>
      <c r="S36" s="2436"/>
      <c r="T36" s="2435" t="s">
        <v>28</v>
      </c>
      <c r="U36" s="2436"/>
      <c r="V36" s="2436"/>
      <c r="W36" s="2437"/>
    </row>
    <row r="37" spans="1:23" ht="53.45" thickBot="1">
      <c r="A37" s="2474"/>
      <c r="B37" s="2482"/>
      <c r="C37" s="105" t="s">
        <v>319</v>
      </c>
      <c r="D37" s="105" t="s">
        <v>135</v>
      </c>
      <c r="E37" s="107" t="s">
        <v>135</v>
      </c>
      <c r="F37" s="118" t="s">
        <v>320</v>
      </c>
      <c r="G37" s="118" t="s">
        <v>320</v>
      </c>
      <c r="H37" s="2424" t="s">
        <v>320</v>
      </c>
      <c r="I37" s="2424"/>
      <c r="J37" s="2424"/>
      <c r="K37" s="2425"/>
      <c r="L37" s="2424" t="s">
        <v>320</v>
      </c>
      <c r="M37" s="2424"/>
      <c r="N37" s="2424"/>
      <c r="O37" s="2424"/>
      <c r="P37" s="2411" t="s">
        <v>320</v>
      </c>
      <c r="Q37" s="2411"/>
      <c r="R37" s="2411"/>
      <c r="S37" s="2411"/>
      <c r="T37" s="2411" t="s">
        <v>320</v>
      </c>
      <c r="U37" s="2411"/>
      <c r="V37" s="2411"/>
      <c r="W37" s="2412"/>
    </row>
    <row r="38" spans="1:23" ht="12.75" customHeight="1">
      <c r="A38" s="2472" t="s">
        <v>321</v>
      </c>
      <c r="B38" s="2475" t="s">
        <v>322</v>
      </c>
      <c r="C38" s="103" t="s">
        <v>243</v>
      </c>
      <c r="D38" s="113"/>
      <c r="E38" s="113"/>
      <c r="F38" s="226"/>
      <c r="G38" s="227"/>
      <c r="H38" s="2408"/>
      <c r="I38" s="2409"/>
      <c r="J38" s="2409"/>
      <c r="K38" s="2410"/>
      <c r="L38" s="2408"/>
      <c r="M38" s="2409"/>
      <c r="N38" s="2409"/>
      <c r="O38" s="2409"/>
      <c r="P38" s="2408"/>
      <c r="Q38" s="2409"/>
      <c r="R38" s="2409"/>
      <c r="S38" s="2409"/>
      <c r="T38" s="2408"/>
      <c r="U38" s="2409"/>
      <c r="V38" s="2409"/>
      <c r="W38" s="2410"/>
    </row>
    <row r="39" spans="1:23" ht="14.85" customHeight="1" thickBot="1">
      <c r="A39" s="2473"/>
      <c r="B39" s="2476"/>
      <c r="C39" s="104" t="s">
        <v>323</v>
      </c>
      <c r="D39" s="113"/>
      <c r="E39" s="113"/>
      <c r="F39" s="226"/>
      <c r="H39" s="179" t="s">
        <v>32</v>
      </c>
      <c r="I39" s="215" t="s">
        <v>324</v>
      </c>
      <c r="J39" s="216" t="s">
        <v>325</v>
      </c>
      <c r="K39" s="217" t="s">
        <v>326</v>
      </c>
      <c r="L39" s="179" t="s">
        <v>32</v>
      </c>
      <c r="M39" s="215" t="s">
        <v>324</v>
      </c>
      <c r="N39" s="216" t="s">
        <v>325</v>
      </c>
      <c r="O39" s="215" t="s">
        <v>326</v>
      </c>
      <c r="P39" s="179" t="s">
        <v>32</v>
      </c>
      <c r="Q39" s="215" t="s">
        <v>324</v>
      </c>
      <c r="R39" s="216" t="s">
        <v>325</v>
      </c>
      <c r="S39" s="217" t="s">
        <v>326</v>
      </c>
      <c r="T39" s="179" t="s">
        <v>32</v>
      </c>
      <c r="U39" s="215" t="s">
        <v>324</v>
      </c>
      <c r="V39" s="216" t="s">
        <v>325</v>
      </c>
      <c r="W39" s="217" t="s">
        <v>326</v>
      </c>
    </row>
    <row r="40" spans="1:23" ht="26.45">
      <c r="A40" s="2473"/>
      <c r="B40" s="2476"/>
      <c r="C40" s="410" t="s">
        <v>327</v>
      </c>
      <c r="D40" s="104" t="s">
        <v>135</v>
      </c>
      <c r="E40" s="104" t="s">
        <v>135</v>
      </c>
      <c r="F40" s="109">
        <v>0</v>
      </c>
      <c r="G40" s="178">
        <v>0</v>
      </c>
      <c r="H40" s="205">
        <f>SUM(I40:K40)</f>
        <v>0</v>
      </c>
      <c r="I40" s="309">
        <v>0</v>
      </c>
      <c r="J40" s="315">
        <v>0</v>
      </c>
      <c r="K40" s="316">
        <v>0</v>
      </c>
      <c r="L40" s="205">
        <v>0</v>
      </c>
      <c r="M40" s="309">
        <v>0</v>
      </c>
      <c r="N40" s="315">
        <v>0</v>
      </c>
      <c r="O40" s="309">
        <v>0</v>
      </c>
      <c r="P40" s="205">
        <v>0</v>
      </c>
      <c r="Q40" s="309">
        <v>0</v>
      </c>
      <c r="R40" s="315">
        <v>0</v>
      </c>
      <c r="S40" s="316">
        <v>0</v>
      </c>
      <c r="T40" s="205">
        <v>0</v>
      </c>
      <c r="U40" s="309">
        <v>0</v>
      </c>
      <c r="V40" s="315">
        <v>0</v>
      </c>
      <c r="W40" s="316">
        <v>0</v>
      </c>
    </row>
    <row r="41" spans="1:23" ht="26.45">
      <c r="A41" s="2473"/>
      <c r="B41" s="2476"/>
      <c r="C41" s="411" t="s">
        <v>328</v>
      </c>
      <c r="D41" s="104" t="s">
        <v>135</v>
      </c>
      <c r="E41" s="45" t="s">
        <v>135</v>
      </c>
      <c r="F41" s="243">
        <v>0</v>
      </c>
      <c r="G41" s="211">
        <v>0</v>
      </c>
      <c r="H41" s="340">
        <f>SUM(I41:K41)</f>
        <v>0</v>
      </c>
      <c r="I41" s="310">
        <v>0</v>
      </c>
      <c r="J41" s="311">
        <v>0</v>
      </c>
      <c r="K41" s="310">
        <v>0</v>
      </c>
      <c r="L41" s="340">
        <v>0</v>
      </c>
      <c r="M41" s="310">
        <v>0</v>
      </c>
      <c r="N41" s="311">
        <v>0</v>
      </c>
      <c r="O41" s="311">
        <v>0</v>
      </c>
      <c r="P41" s="340">
        <v>0</v>
      </c>
      <c r="Q41" s="310">
        <v>0</v>
      </c>
      <c r="R41" s="311">
        <v>0</v>
      </c>
      <c r="S41" s="310">
        <v>0</v>
      </c>
      <c r="T41" s="340">
        <v>0</v>
      </c>
      <c r="U41" s="310">
        <v>0</v>
      </c>
      <c r="V41" s="311">
        <v>0</v>
      </c>
      <c r="W41" s="310">
        <v>0</v>
      </c>
    </row>
    <row r="42" spans="1:23" ht="39.6">
      <c r="A42" s="2473"/>
      <c r="B42" s="2476"/>
      <c r="C42" s="411" t="s">
        <v>329</v>
      </c>
      <c r="D42" s="104" t="s">
        <v>135</v>
      </c>
      <c r="E42" s="45" t="s">
        <v>135</v>
      </c>
      <c r="F42" s="212">
        <v>3</v>
      </c>
      <c r="G42" s="242">
        <v>3</v>
      </c>
      <c r="H42" s="341">
        <f>SUM(I42:K42)</f>
        <v>7</v>
      </c>
      <c r="I42" s="310">
        <v>2</v>
      </c>
      <c r="J42" s="311">
        <v>5</v>
      </c>
      <c r="K42" s="313">
        <v>0</v>
      </c>
      <c r="L42" s="341">
        <v>18</v>
      </c>
      <c r="M42" s="310">
        <v>4</v>
      </c>
      <c r="N42" s="311">
        <v>10</v>
      </c>
      <c r="O42" s="312">
        <v>4</v>
      </c>
      <c r="P42" s="341">
        <v>16</v>
      </c>
      <c r="Q42" s="310">
        <v>6</v>
      </c>
      <c r="R42" s="311">
        <v>8</v>
      </c>
      <c r="S42" s="313">
        <v>2</v>
      </c>
      <c r="T42" s="341">
        <v>6</v>
      </c>
      <c r="U42" s="310">
        <v>1</v>
      </c>
      <c r="V42" s="311">
        <v>3</v>
      </c>
      <c r="W42" s="313">
        <v>2</v>
      </c>
    </row>
    <row r="43" spans="1:23" ht="39.6">
      <c r="A43" s="2473"/>
      <c r="B43" s="2476"/>
      <c r="C43" s="412" t="s">
        <v>330</v>
      </c>
      <c r="D43" s="104" t="s">
        <v>135</v>
      </c>
      <c r="E43" s="104" t="s">
        <v>135</v>
      </c>
      <c r="F43" s="109">
        <v>0.03</v>
      </c>
      <c r="G43" s="178">
        <v>0.03</v>
      </c>
      <c r="H43" s="342">
        <v>7.0000000000000007E-2</v>
      </c>
      <c r="I43" s="311">
        <v>0.17</v>
      </c>
      <c r="J43" s="311">
        <v>0.12</v>
      </c>
      <c r="K43" s="317">
        <v>0</v>
      </c>
      <c r="L43" s="342">
        <v>0.12</v>
      </c>
      <c r="M43" s="311">
        <v>0.31</v>
      </c>
      <c r="N43" s="311">
        <v>0.16</v>
      </c>
      <c r="O43" s="1514">
        <v>0.1</v>
      </c>
      <c r="P43" s="342">
        <v>0.1</v>
      </c>
      <c r="Q43" s="311">
        <v>0.43</v>
      </c>
      <c r="R43" s="311">
        <v>0.12</v>
      </c>
      <c r="S43" s="317">
        <v>0.05</v>
      </c>
      <c r="T43" s="342">
        <v>0.04</v>
      </c>
      <c r="U43" s="311">
        <v>0.08</v>
      </c>
      <c r="V43" s="311">
        <v>0.05</v>
      </c>
      <c r="W43" s="317">
        <v>0.05</v>
      </c>
    </row>
    <row r="44" spans="1:23" ht="26.45">
      <c r="A44" s="2473"/>
      <c r="B44" s="2476"/>
      <c r="C44" s="412" t="s">
        <v>331</v>
      </c>
      <c r="D44" s="104" t="s">
        <v>135</v>
      </c>
      <c r="E44" s="45" t="s">
        <v>135</v>
      </c>
      <c r="F44" s="243">
        <v>4</v>
      </c>
      <c r="G44" s="211">
        <v>4</v>
      </c>
      <c r="H44" s="343">
        <v>17</v>
      </c>
      <c r="I44" s="312">
        <v>1</v>
      </c>
      <c r="J44" s="312">
        <v>15</v>
      </c>
      <c r="K44" s="310">
        <v>1</v>
      </c>
      <c r="L44" s="343">
        <v>19</v>
      </c>
      <c r="M44" s="312">
        <v>2</v>
      </c>
      <c r="N44" s="312">
        <v>10</v>
      </c>
      <c r="O44" s="311">
        <v>7</v>
      </c>
      <c r="P44" s="343">
        <v>32</v>
      </c>
      <c r="Q44" s="312">
        <v>4</v>
      </c>
      <c r="R44" s="312">
        <v>17</v>
      </c>
      <c r="S44" s="310">
        <v>11</v>
      </c>
      <c r="T44" s="343">
        <v>20</v>
      </c>
      <c r="U44" s="312">
        <v>5</v>
      </c>
      <c r="V44" s="312">
        <v>11</v>
      </c>
      <c r="W44" s="310">
        <v>3</v>
      </c>
    </row>
    <row r="45" spans="1:23" ht="26.45">
      <c r="A45" s="2473"/>
      <c r="B45" s="2476"/>
      <c r="C45" s="411" t="s">
        <v>332</v>
      </c>
      <c r="D45" s="104" t="s">
        <v>135</v>
      </c>
      <c r="E45" s="45" t="s">
        <v>135</v>
      </c>
      <c r="F45" s="243">
        <v>0.05</v>
      </c>
      <c r="G45" s="242">
        <v>0.05</v>
      </c>
      <c r="H45" s="344">
        <f>SUM(I45:K45)/3</f>
        <v>0.13666666666666669</v>
      </c>
      <c r="I45" s="313">
        <v>0.09</v>
      </c>
      <c r="J45" s="312">
        <v>0.28999999999999998</v>
      </c>
      <c r="K45" s="313">
        <v>0.03</v>
      </c>
      <c r="L45" s="344">
        <v>0.13</v>
      </c>
      <c r="M45" s="313">
        <v>0.15</v>
      </c>
      <c r="N45" s="312">
        <v>0.13</v>
      </c>
      <c r="O45" s="312">
        <v>0.18</v>
      </c>
      <c r="P45" s="344">
        <v>0.21</v>
      </c>
      <c r="Q45" s="313">
        <v>0.28999999999999998</v>
      </c>
      <c r="R45" s="312">
        <v>0.25</v>
      </c>
      <c r="S45" s="313">
        <v>0.25</v>
      </c>
      <c r="T45" s="344">
        <v>0.15</v>
      </c>
      <c r="U45" s="313">
        <v>0.39</v>
      </c>
      <c r="V45" s="312">
        <v>0.19</v>
      </c>
      <c r="W45" s="313">
        <v>0.08</v>
      </c>
    </row>
    <row r="46" spans="1:23" ht="66">
      <c r="A46" s="2473"/>
      <c r="B46" s="2476"/>
      <c r="C46" s="411" t="s">
        <v>333</v>
      </c>
      <c r="D46" s="104" t="s">
        <v>135</v>
      </c>
      <c r="E46" s="45" t="s">
        <v>135</v>
      </c>
      <c r="F46" s="212" t="s">
        <v>334</v>
      </c>
      <c r="G46" s="242" t="s">
        <v>334</v>
      </c>
      <c r="H46" s="345" t="s">
        <v>335</v>
      </c>
      <c r="I46" s="308" t="s">
        <v>336</v>
      </c>
      <c r="J46" s="308" t="s">
        <v>337</v>
      </c>
      <c r="K46" s="308" t="s">
        <v>338</v>
      </c>
      <c r="L46" s="345" t="s">
        <v>339</v>
      </c>
      <c r="M46" s="1512" t="s">
        <v>339</v>
      </c>
      <c r="N46" s="1513" t="s">
        <v>339</v>
      </c>
      <c r="O46" s="1515" t="s">
        <v>340</v>
      </c>
      <c r="P46" s="1523" t="s">
        <v>339</v>
      </c>
      <c r="Q46" s="1513" t="s">
        <v>339</v>
      </c>
      <c r="R46" s="1513" t="s">
        <v>339</v>
      </c>
      <c r="S46" s="1524" t="s">
        <v>339</v>
      </c>
      <c r="T46" s="1524" t="s">
        <v>339</v>
      </c>
      <c r="U46" s="1524" t="s">
        <v>339</v>
      </c>
      <c r="V46" s="1524" t="s">
        <v>339</v>
      </c>
      <c r="W46" s="1524" t="s">
        <v>339</v>
      </c>
    </row>
    <row r="47" spans="1:23" ht="14.85" customHeight="1" thickBot="1">
      <c r="A47" s="2473"/>
      <c r="B47" s="2476"/>
      <c r="C47" s="413" t="s">
        <v>341</v>
      </c>
      <c r="D47" s="104" t="s">
        <v>135</v>
      </c>
      <c r="E47" s="45" t="s">
        <v>135</v>
      </c>
      <c r="F47" s="236">
        <v>6636695</v>
      </c>
      <c r="G47" s="201">
        <v>6636696</v>
      </c>
      <c r="H47" s="1922">
        <v>9632940</v>
      </c>
      <c r="I47" s="1924">
        <v>1169737</v>
      </c>
      <c r="J47" s="1924">
        <v>5116985</v>
      </c>
      <c r="K47" s="1924">
        <v>3346218</v>
      </c>
      <c r="L47" s="1925">
        <v>3025693</v>
      </c>
      <c r="M47" s="1922">
        <v>1306887</v>
      </c>
      <c r="N47" s="1924">
        <v>6306229</v>
      </c>
      <c r="O47" s="1924">
        <v>3852416</v>
      </c>
      <c r="P47" s="1925">
        <v>3079920.0728749954</v>
      </c>
      <c r="Q47" s="1922">
        <v>1382332.3540750041</v>
      </c>
      <c r="R47" s="1924">
        <v>6803707.4264500644</v>
      </c>
      <c r="S47" s="1924">
        <v>4300373.0131250247</v>
      </c>
      <c r="T47" s="1923">
        <v>2610877.118749999</v>
      </c>
      <c r="U47" s="1795">
        <v>1283192.9169250121</v>
      </c>
      <c r="V47" s="1794">
        <v>5741928.1817000099</v>
      </c>
      <c r="W47" s="2050">
        <v>3850239.6662500263</v>
      </c>
    </row>
    <row r="48" spans="1:23" ht="14.85" customHeight="1" thickBot="1">
      <c r="A48" s="2473"/>
      <c r="B48" s="2476"/>
      <c r="C48" s="104" t="s">
        <v>342</v>
      </c>
      <c r="D48" s="104"/>
      <c r="E48" s="45"/>
      <c r="F48" s="201"/>
      <c r="G48" s="201"/>
      <c r="H48" s="1621"/>
      <c r="I48" s="1622"/>
      <c r="J48" s="1622"/>
      <c r="K48" s="1623"/>
      <c r="L48" s="2161"/>
      <c r="M48" s="2161"/>
      <c r="N48" s="2162"/>
      <c r="O48" s="2162"/>
      <c r="P48" s="2163">
        <v>660</v>
      </c>
      <c r="Q48" s="2161"/>
      <c r="R48" s="2162"/>
      <c r="S48" s="2162"/>
      <c r="T48" s="2164"/>
      <c r="U48" s="2164"/>
      <c r="V48" s="2165"/>
      <c r="W48" s="2166"/>
    </row>
    <row r="49" spans="1:23" ht="40.15" thickBot="1">
      <c r="A49" s="2473"/>
      <c r="B49" s="2476"/>
      <c r="C49" s="104" t="s">
        <v>343</v>
      </c>
      <c r="D49" s="104" t="s">
        <v>135</v>
      </c>
      <c r="E49" s="104" t="s">
        <v>135</v>
      </c>
      <c r="F49" s="178" t="s">
        <v>28</v>
      </c>
      <c r="G49" s="176" t="s">
        <v>28</v>
      </c>
      <c r="H49" s="358"/>
      <c r="I49" s="358"/>
      <c r="J49" s="358"/>
      <c r="K49" s="359"/>
      <c r="L49" s="358"/>
      <c r="M49" s="358"/>
      <c r="N49" s="358"/>
      <c r="O49" s="358"/>
      <c r="P49" s="1525"/>
      <c r="Q49" s="358"/>
      <c r="R49" s="358"/>
      <c r="S49" s="359"/>
      <c r="T49" s="1796"/>
      <c r="U49" s="1796"/>
      <c r="V49" s="1796"/>
      <c r="W49" s="1796"/>
    </row>
    <row r="50" spans="1:23" ht="26.45">
      <c r="A50" s="2473"/>
      <c r="B50" s="2476"/>
      <c r="C50" s="410" t="s">
        <v>344</v>
      </c>
      <c r="D50" s="104" t="s">
        <v>135</v>
      </c>
      <c r="E50" s="45" t="s">
        <v>135</v>
      </c>
      <c r="F50" s="242">
        <v>0</v>
      </c>
      <c r="G50" s="178">
        <v>0</v>
      </c>
      <c r="H50" s="360">
        <f>SUM(I50:K50)</f>
        <v>0</v>
      </c>
      <c r="I50" s="314">
        <v>0</v>
      </c>
      <c r="J50" s="314">
        <v>0</v>
      </c>
      <c r="K50" s="318">
        <v>0</v>
      </c>
      <c r="L50" s="360">
        <v>0</v>
      </c>
      <c r="M50" s="314">
        <v>0</v>
      </c>
      <c r="N50" s="314">
        <v>0</v>
      </c>
      <c r="O50" s="1516">
        <v>0</v>
      </c>
      <c r="P50" s="360">
        <v>0</v>
      </c>
      <c r="Q50" s="314">
        <v>0</v>
      </c>
      <c r="R50" s="314">
        <v>0</v>
      </c>
      <c r="S50" s="1516">
        <v>0</v>
      </c>
      <c r="T50" s="1455">
        <v>0</v>
      </c>
      <c r="U50" s="1788">
        <v>0</v>
      </c>
      <c r="V50" s="1455">
        <v>0</v>
      </c>
      <c r="W50" s="2051">
        <v>0</v>
      </c>
    </row>
    <row r="51" spans="1:23" ht="39.6">
      <c r="A51" s="2473"/>
      <c r="B51" s="2476"/>
      <c r="C51" s="411" t="s">
        <v>345</v>
      </c>
      <c r="D51" s="104" t="s">
        <v>135</v>
      </c>
      <c r="E51" s="104" t="s">
        <v>135</v>
      </c>
      <c r="F51" s="178">
        <v>0</v>
      </c>
      <c r="G51" s="241">
        <v>0</v>
      </c>
      <c r="H51" s="360">
        <f>SUM(I51:K51)</f>
        <v>4</v>
      </c>
      <c r="I51" s="313">
        <v>0</v>
      </c>
      <c r="J51" s="317">
        <v>3</v>
      </c>
      <c r="K51" s="316">
        <v>1</v>
      </c>
      <c r="L51" s="360">
        <v>1</v>
      </c>
      <c r="M51" s="313">
        <v>1</v>
      </c>
      <c r="N51" s="317">
        <v>0</v>
      </c>
      <c r="O51" s="309">
        <v>0</v>
      </c>
      <c r="P51" s="360">
        <v>1</v>
      </c>
      <c r="Q51" s="313">
        <v>0</v>
      </c>
      <c r="R51" s="317">
        <v>1</v>
      </c>
      <c r="S51" s="309">
        <v>0</v>
      </c>
      <c r="T51" s="1929">
        <v>0</v>
      </c>
      <c r="U51" s="633">
        <v>0</v>
      </c>
      <c r="V51" s="1930">
        <v>1</v>
      </c>
      <c r="W51" s="2052">
        <v>0</v>
      </c>
    </row>
    <row r="52" spans="1:23" ht="39.6" customHeight="1">
      <c r="A52" s="2473"/>
      <c r="B52" s="2476"/>
      <c r="C52" s="411" t="s">
        <v>346</v>
      </c>
      <c r="D52" s="104" t="s">
        <v>135</v>
      </c>
      <c r="E52" s="45" t="s">
        <v>135</v>
      </c>
      <c r="F52" s="212" t="s">
        <v>347</v>
      </c>
      <c r="G52" s="252" t="s">
        <v>347</v>
      </c>
      <c r="H52" s="2468" t="s">
        <v>348</v>
      </c>
      <c r="I52" s="2469"/>
      <c r="J52" s="2465"/>
      <c r="K52" s="2467"/>
      <c r="L52" s="2468" t="s">
        <v>348</v>
      </c>
      <c r="M52" s="2469"/>
      <c r="N52" s="2465"/>
      <c r="O52" s="2465"/>
      <c r="P52" s="2468" t="s">
        <v>348</v>
      </c>
      <c r="Q52" s="2469"/>
      <c r="R52" s="2465"/>
      <c r="S52" s="2465"/>
      <c r="T52" s="2413" t="s">
        <v>349</v>
      </c>
      <c r="U52" s="2413"/>
      <c r="V52" s="2413"/>
      <c r="W52" s="2414"/>
    </row>
    <row r="53" spans="1:23" ht="39.6">
      <c r="A53" s="2473"/>
      <c r="B53" s="2476"/>
      <c r="C53" s="411" t="s">
        <v>333</v>
      </c>
      <c r="D53" s="104" t="s">
        <v>135</v>
      </c>
      <c r="E53" s="104" t="s">
        <v>135</v>
      </c>
      <c r="F53" s="178" t="s">
        <v>347</v>
      </c>
      <c r="G53" s="211" t="s">
        <v>347</v>
      </c>
      <c r="H53" s="2468" t="s">
        <v>350</v>
      </c>
      <c r="I53" s="2465"/>
      <c r="J53" s="2465"/>
      <c r="K53" s="2467"/>
      <c r="L53" s="2468" t="s">
        <v>350</v>
      </c>
      <c r="M53" s="2465"/>
      <c r="N53" s="2465"/>
      <c r="O53" s="2465"/>
      <c r="P53" s="2468" t="s">
        <v>350</v>
      </c>
      <c r="Q53" s="2465"/>
      <c r="R53" s="2465"/>
      <c r="S53" s="2465"/>
      <c r="T53" s="2413" t="s">
        <v>350</v>
      </c>
      <c r="U53" s="2413"/>
      <c r="V53" s="2413"/>
      <c r="W53" s="2414"/>
    </row>
    <row r="54" spans="1:23" ht="38.85" customHeight="1" thickBot="1">
      <c r="A54" s="2473"/>
      <c r="B54" s="2476"/>
      <c r="C54" s="413" t="s">
        <v>341</v>
      </c>
      <c r="D54" s="104" t="s">
        <v>135</v>
      </c>
      <c r="E54" s="45" t="s">
        <v>135</v>
      </c>
      <c r="F54" s="245" t="s">
        <v>347</v>
      </c>
      <c r="G54" s="253" t="s">
        <v>347</v>
      </c>
      <c r="H54" s="2391" t="s">
        <v>351</v>
      </c>
      <c r="I54" s="2392"/>
      <c r="J54" s="2392"/>
      <c r="K54" s="2393"/>
      <c r="L54" s="2391" t="s">
        <v>351</v>
      </c>
      <c r="M54" s="2392"/>
      <c r="N54" s="2392"/>
      <c r="O54" s="2392"/>
      <c r="P54" s="2391" t="s">
        <v>351</v>
      </c>
      <c r="Q54" s="2392"/>
      <c r="R54" s="2392"/>
      <c r="S54" s="2392"/>
      <c r="T54" s="2413" t="s">
        <v>352</v>
      </c>
      <c r="U54" s="2413"/>
      <c r="V54" s="2413"/>
      <c r="W54" s="2414"/>
    </row>
    <row r="55" spans="1:23" ht="12.75" customHeight="1">
      <c r="A55" s="2473"/>
      <c r="B55" s="2476"/>
      <c r="C55" s="103" t="s">
        <v>353</v>
      </c>
      <c r="D55" s="104" t="s">
        <v>135</v>
      </c>
      <c r="E55" s="104" t="s">
        <v>135</v>
      </c>
      <c r="F55" s="226"/>
      <c r="G55" s="227"/>
      <c r="H55" s="2470"/>
      <c r="I55" s="2471"/>
      <c r="J55" s="2471"/>
      <c r="K55" s="2503"/>
      <c r="L55" s="2470"/>
      <c r="M55" s="2471"/>
      <c r="N55" s="2471"/>
      <c r="O55" s="2471"/>
      <c r="P55" s="2470"/>
      <c r="Q55" s="2471"/>
      <c r="R55" s="2471"/>
      <c r="S55" s="2503"/>
      <c r="T55" s="2408"/>
      <c r="U55" s="2409"/>
      <c r="V55" s="2409"/>
      <c r="W55" s="2410"/>
    </row>
    <row r="56" spans="1:23" ht="38.25" customHeight="1" thickBot="1">
      <c r="A56" s="2473"/>
      <c r="B56" s="2476"/>
      <c r="C56" s="410" t="s">
        <v>354</v>
      </c>
      <c r="D56" s="104" t="s">
        <v>135</v>
      </c>
      <c r="E56" s="104" t="s">
        <v>135</v>
      </c>
      <c r="F56" s="178" t="s">
        <v>355</v>
      </c>
      <c r="G56" s="242" t="s">
        <v>355</v>
      </c>
      <c r="H56" s="2465" t="s">
        <v>355</v>
      </c>
      <c r="I56" s="2465"/>
      <c r="J56" s="2465"/>
      <c r="K56" s="2467"/>
      <c r="L56" s="2465" t="s">
        <v>355</v>
      </c>
      <c r="M56" s="2465"/>
      <c r="N56" s="2465"/>
      <c r="O56" s="2465"/>
      <c r="P56" s="2468" t="s">
        <v>355</v>
      </c>
      <c r="Q56" s="2465"/>
      <c r="R56" s="2465"/>
      <c r="S56" s="2465"/>
      <c r="T56" s="2415" t="s">
        <v>356</v>
      </c>
      <c r="U56" s="2416"/>
      <c r="V56" s="2416"/>
      <c r="W56" s="2417"/>
    </row>
    <row r="57" spans="1:23" ht="39.6">
      <c r="A57" s="2473"/>
      <c r="B57" s="2476"/>
      <c r="C57" s="411" t="s">
        <v>357</v>
      </c>
      <c r="D57" s="104" t="s">
        <v>135</v>
      </c>
      <c r="E57" s="45" t="s">
        <v>135</v>
      </c>
      <c r="F57" s="211" t="s">
        <v>334</v>
      </c>
      <c r="G57" s="178" t="s">
        <v>334</v>
      </c>
      <c r="H57" s="2415" t="s">
        <v>358</v>
      </c>
      <c r="I57" s="2416"/>
      <c r="J57" s="2416"/>
      <c r="K57" s="2417"/>
      <c r="L57" s="2415" t="s">
        <v>358</v>
      </c>
      <c r="M57" s="2416"/>
      <c r="N57" s="2416"/>
      <c r="O57" s="2416"/>
      <c r="P57" s="2415" t="s">
        <v>358</v>
      </c>
      <c r="Q57" s="2416"/>
      <c r="R57" s="2416"/>
      <c r="S57" s="2416"/>
      <c r="T57" s="2388" t="s">
        <v>358</v>
      </c>
      <c r="U57" s="2389"/>
      <c r="V57" s="2389"/>
      <c r="W57" s="2390"/>
    </row>
    <row r="58" spans="1:23" ht="40.15" thickBot="1">
      <c r="A58" s="2473"/>
      <c r="B58" s="2476"/>
      <c r="C58" s="413" t="s">
        <v>359</v>
      </c>
      <c r="D58" s="104" t="s">
        <v>135</v>
      </c>
      <c r="E58" s="45" t="s">
        <v>135</v>
      </c>
      <c r="F58" s="198" t="s">
        <v>360</v>
      </c>
      <c r="G58" s="245" t="s">
        <v>360</v>
      </c>
      <c r="H58" s="2391" t="s">
        <v>360</v>
      </c>
      <c r="I58" s="2392"/>
      <c r="J58" s="2392"/>
      <c r="K58" s="2393"/>
      <c r="L58" s="2391" t="s">
        <v>360</v>
      </c>
      <c r="M58" s="2392"/>
      <c r="N58" s="2392"/>
      <c r="O58" s="2392"/>
      <c r="P58" s="2391" t="s">
        <v>360</v>
      </c>
      <c r="Q58" s="2392"/>
      <c r="R58" s="2392"/>
      <c r="S58" s="2392"/>
      <c r="T58" s="2391" t="s">
        <v>361</v>
      </c>
      <c r="U58" s="2392"/>
      <c r="V58" s="2392"/>
      <c r="W58" s="2393"/>
    </row>
    <row r="59" spans="1:23" ht="53.45" thickBot="1">
      <c r="A59" s="2473"/>
      <c r="B59" s="2476"/>
      <c r="C59" s="105" t="s">
        <v>362</v>
      </c>
      <c r="D59" s="104" t="s">
        <v>135</v>
      </c>
      <c r="E59" s="45" t="s">
        <v>135</v>
      </c>
      <c r="F59" s="198" t="s">
        <v>363</v>
      </c>
      <c r="G59" s="197"/>
      <c r="H59" s="2395" t="s">
        <v>364</v>
      </c>
      <c r="I59" s="2395"/>
      <c r="J59" s="2395"/>
      <c r="K59" s="2396"/>
      <c r="L59" s="2395" t="s">
        <v>364</v>
      </c>
      <c r="M59" s="2395"/>
      <c r="N59" s="2395"/>
      <c r="O59" s="2395"/>
      <c r="P59" s="2394" t="s">
        <v>364</v>
      </c>
      <c r="Q59" s="2395"/>
      <c r="R59" s="2395"/>
      <c r="S59" s="2395"/>
      <c r="T59" s="2394" t="s">
        <v>364</v>
      </c>
      <c r="U59" s="2395"/>
      <c r="V59" s="2395"/>
      <c r="W59" s="2396"/>
    </row>
    <row r="60" spans="1:23" ht="40.15" thickBot="1">
      <c r="A60" s="2473"/>
      <c r="B60" s="2476"/>
      <c r="C60" s="104" t="s">
        <v>365</v>
      </c>
      <c r="D60" s="104" t="s">
        <v>135</v>
      </c>
      <c r="E60" s="104" t="s">
        <v>135</v>
      </c>
      <c r="F60" s="201">
        <v>100000</v>
      </c>
      <c r="G60" s="236">
        <v>100001</v>
      </c>
      <c r="H60" s="2398">
        <v>100000</v>
      </c>
      <c r="I60" s="2398"/>
      <c r="J60" s="2398"/>
      <c r="K60" s="2399"/>
      <c r="L60" s="2398">
        <v>100000</v>
      </c>
      <c r="M60" s="2398"/>
      <c r="N60" s="2398"/>
      <c r="O60" s="2398"/>
      <c r="P60" s="2397">
        <v>100000</v>
      </c>
      <c r="Q60" s="2398"/>
      <c r="R60" s="2398"/>
      <c r="S60" s="2398"/>
      <c r="T60" s="2397">
        <v>100000</v>
      </c>
      <c r="U60" s="2398"/>
      <c r="V60" s="2398"/>
      <c r="W60" s="2399"/>
    </row>
    <row r="61" spans="1:23" ht="40.15" thickBot="1">
      <c r="A61" s="2473"/>
      <c r="B61" s="2476"/>
      <c r="C61" s="103" t="s">
        <v>366</v>
      </c>
      <c r="D61" s="104" t="s">
        <v>135</v>
      </c>
      <c r="E61" s="45" t="s">
        <v>135</v>
      </c>
      <c r="F61" s="112" t="s">
        <v>367</v>
      </c>
      <c r="G61" s="178" t="s">
        <v>367</v>
      </c>
      <c r="H61" s="2394" t="s">
        <v>367</v>
      </c>
      <c r="I61" s="2395"/>
      <c r="J61" s="2395"/>
      <c r="K61" s="2396"/>
      <c r="L61" s="2394" t="s">
        <v>368</v>
      </c>
      <c r="M61" s="2395"/>
      <c r="N61" s="2395"/>
      <c r="O61" s="2395"/>
      <c r="P61" s="2394" t="s">
        <v>368</v>
      </c>
      <c r="Q61" s="2395"/>
      <c r="R61" s="2395"/>
      <c r="S61" s="2395"/>
      <c r="T61" s="2394" t="s">
        <v>368</v>
      </c>
      <c r="U61" s="2395"/>
      <c r="V61" s="2395"/>
      <c r="W61" s="2396"/>
    </row>
    <row r="62" spans="1:23" ht="153.6" customHeight="1" thickBot="1">
      <c r="A62" s="2474"/>
      <c r="B62" s="2477"/>
      <c r="C62" s="102" t="s">
        <v>369</v>
      </c>
      <c r="D62" s="105" t="s">
        <v>135</v>
      </c>
      <c r="E62" s="105" t="s">
        <v>135</v>
      </c>
      <c r="F62" s="202" t="s">
        <v>370</v>
      </c>
      <c r="G62" s="112" t="s">
        <v>370</v>
      </c>
      <c r="H62" s="2395" t="s">
        <v>371</v>
      </c>
      <c r="I62" s="2395"/>
      <c r="J62" s="2395"/>
      <c r="K62" s="2396"/>
      <c r="L62" s="2395" t="s">
        <v>372</v>
      </c>
      <c r="M62" s="2395"/>
      <c r="N62" s="2395"/>
      <c r="O62" s="2395"/>
      <c r="P62" s="2394" t="s">
        <v>373</v>
      </c>
      <c r="Q62" s="2395"/>
      <c r="R62" s="2395"/>
      <c r="S62" s="2395"/>
      <c r="T62" s="2394" t="s">
        <v>374</v>
      </c>
      <c r="U62" s="2395"/>
      <c r="V62" s="2395"/>
      <c r="W62" s="2396"/>
    </row>
    <row r="63" spans="1:23" ht="26.45">
      <c r="A63" s="2472" t="s">
        <v>375</v>
      </c>
      <c r="B63" s="2478" t="s">
        <v>376</v>
      </c>
      <c r="C63" s="104" t="s">
        <v>243</v>
      </c>
      <c r="D63" s="113" t="s">
        <v>135</v>
      </c>
      <c r="E63" s="113" t="s">
        <v>135</v>
      </c>
      <c r="F63" s="226"/>
      <c r="G63" s="227"/>
      <c r="H63" s="361"/>
      <c r="I63" s="362"/>
      <c r="J63" s="362"/>
      <c r="K63" s="363"/>
      <c r="L63" s="361"/>
      <c r="M63" s="362"/>
      <c r="N63" s="362"/>
      <c r="O63" s="362"/>
      <c r="P63" s="361"/>
      <c r="Q63" s="362"/>
      <c r="R63" s="362"/>
      <c r="S63" s="363"/>
      <c r="T63" s="363"/>
      <c r="U63" s="363"/>
      <c r="V63" s="363"/>
      <c r="W63" s="363"/>
    </row>
    <row r="64" spans="1:23" ht="13.9" thickBot="1">
      <c r="A64" s="2473"/>
      <c r="B64" s="2479"/>
      <c r="C64" s="104" t="s">
        <v>323</v>
      </c>
      <c r="D64" s="113" t="s">
        <v>135</v>
      </c>
      <c r="E64" s="113" t="s">
        <v>135</v>
      </c>
      <c r="F64" s="227"/>
      <c r="G64" s="228"/>
      <c r="H64" s="364" t="s">
        <v>32</v>
      </c>
      <c r="I64" s="364" t="s">
        <v>324</v>
      </c>
      <c r="J64" s="364" t="s">
        <v>325</v>
      </c>
      <c r="K64" s="364" t="s">
        <v>326</v>
      </c>
      <c r="L64" s="364" t="s">
        <v>32</v>
      </c>
      <c r="M64" s="364" t="s">
        <v>324</v>
      </c>
      <c r="N64" s="364" t="s">
        <v>325</v>
      </c>
      <c r="O64" s="1511" t="s">
        <v>326</v>
      </c>
      <c r="P64" s="1526" t="s">
        <v>32</v>
      </c>
      <c r="Q64" s="364" t="s">
        <v>324</v>
      </c>
      <c r="R64" s="364" t="s">
        <v>325</v>
      </c>
      <c r="S64" s="364" t="s">
        <v>326</v>
      </c>
      <c r="T64" s="1526" t="s">
        <v>32</v>
      </c>
      <c r="U64" s="364" t="s">
        <v>324</v>
      </c>
      <c r="V64" s="364" t="s">
        <v>325</v>
      </c>
      <c r="W64" s="364" t="s">
        <v>326</v>
      </c>
    </row>
    <row r="65" spans="1:23" ht="26.45">
      <c r="A65" s="2473"/>
      <c r="B65" s="2479"/>
      <c r="C65" s="104" t="s">
        <v>377</v>
      </c>
      <c r="D65" s="104" t="s">
        <v>135</v>
      </c>
      <c r="E65" s="104" t="s">
        <v>135</v>
      </c>
      <c r="F65" s="178">
        <v>0</v>
      </c>
      <c r="G65" s="117">
        <v>0</v>
      </c>
      <c r="H65" s="333">
        <v>0</v>
      </c>
      <c r="I65" s="1544">
        <v>0</v>
      </c>
      <c r="J65" s="1544">
        <v>0</v>
      </c>
      <c r="K65" s="1544">
        <v>0</v>
      </c>
      <c r="L65" s="1544">
        <v>0</v>
      </c>
      <c r="M65" s="1544">
        <v>0</v>
      </c>
      <c r="N65" s="1544">
        <v>0</v>
      </c>
      <c r="O65" s="1545">
        <v>0</v>
      </c>
      <c r="P65" s="1546">
        <v>0</v>
      </c>
      <c r="Q65" s="1547">
        <v>0</v>
      </c>
      <c r="R65" s="1547">
        <v>0</v>
      </c>
      <c r="S65" s="1797">
        <v>0</v>
      </c>
      <c r="T65" s="2053">
        <v>0</v>
      </c>
      <c r="U65" s="2054">
        <v>0</v>
      </c>
      <c r="V65" s="2054">
        <v>0</v>
      </c>
      <c r="W65" s="2055">
        <v>0</v>
      </c>
    </row>
    <row r="66" spans="1:23" ht="26.45">
      <c r="A66" s="2473"/>
      <c r="B66" s="2480"/>
      <c r="C66" s="206" t="s">
        <v>378</v>
      </c>
      <c r="D66" s="104" t="s">
        <v>135</v>
      </c>
      <c r="E66" s="45" t="s">
        <v>135</v>
      </c>
      <c r="F66" s="211">
        <v>0</v>
      </c>
      <c r="G66" s="244">
        <v>0</v>
      </c>
      <c r="H66" s="333"/>
      <c r="I66" s="334"/>
      <c r="J66" s="335">
        <v>19</v>
      </c>
      <c r="K66" s="336">
        <v>23</v>
      </c>
      <c r="L66" s="1597"/>
      <c r="M66" s="1598"/>
      <c r="N66" s="1599"/>
      <c r="O66" s="1600"/>
      <c r="P66" s="1548">
        <v>77</v>
      </c>
      <c r="Q66" s="1549" t="s">
        <v>379</v>
      </c>
      <c r="R66" s="1549" t="s">
        <v>379</v>
      </c>
      <c r="S66" s="1798" t="s">
        <v>379</v>
      </c>
      <c r="T66" s="1707"/>
      <c r="U66" s="1455"/>
      <c r="V66" s="1455"/>
      <c r="W66" s="2051"/>
    </row>
    <row r="67" spans="1:23" ht="23.25" customHeight="1" thickBot="1">
      <c r="A67" s="2473"/>
      <c r="B67" s="2480"/>
      <c r="C67" s="208" t="s">
        <v>380</v>
      </c>
      <c r="D67" s="104" t="s">
        <v>135</v>
      </c>
      <c r="E67" s="45" t="s">
        <v>135</v>
      </c>
      <c r="F67" s="232" t="s">
        <v>28</v>
      </c>
      <c r="G67" s="247" t="s">
        <v>28</v>
      </c>
      <c r="H67" s="337">
        <v>0</v>
      </c>
      <c r="I67" s="338"/>
      <c r="J67" s="338" t="s">
        <v>381</v>
      </c>
      <c r="K67" s="338" t="s">
        <v>381</v>
      </c>
      <c r="L67" s="338" t="s">
        <v>381</v>
      </c>
      <c r="M67" s="338" t="s">
        <v>381</v>
      </c>
      <c r="N67" s="338" t="s">
        <v>381</v>
      </c>
      <c r="O67" s="338" t="s">
        <v>381</v>
      </c>
      <c r="P67" s="1550" t="s">
        <v>382</v>
      </c>
      <c r="Q67" s="1550" t="s">
        <v>382</v>
      </c>
      <c r="R67" s="1550" t="s">
        <v>382</v>
      </c>
      <c r="S67" s="1550" t="s">
        <v>382</v>
      </c>
      <c r="T67" s="338" t="s">
        <v>381</v>
      </c>
      <c r="U67" s="338" t="s">
        <v>381</v>
      </c>
      <c r="V67" s="338" t="s">
        <v>381</v>
      </c>
      <c r="W67" s="338" t="s">
        <v>381</v>
      </c>
    </row>
    <row r="68" spans="1:23" ht="40.15" thickBot="1">
      <c r="A68" s="2473"/>
      <c r="B68" s="2480"/>
      <c r="C68" s="177" t="s">
        <v>343</v>
      </c>
      <c r="D68" s="104" t="s">
        <v>135</v>
      </c>
      <c r="E68" s="45" t="s">
        <v>135</v>
      </c>
      <c r="F68" s="214" t="s">
        <v>383</v>
      </c>
      <c r="G68" s="248" t="s">
        <v>383</v>
      </c>
      <c r="H68" s="365"/>
      <c r="I68" s="366"/>
      <c r="J68" s="219"/>
      <c r="K68" s="218"/>
      <c r="L68" s="365"/>
      <c r="M68" s="366"/>
      <c r="N68" s="219"/>
      <c r="O68" s="1517"/>
      <c r="P68" s="228"/>
      <c r="Q68" s="366"/>
      <c r="R68" s="219"/>
      <c r="S68" s="2017"/>
      <c r="T68" s="1538"/>
      <c r="U68" s="1538"/>
      <c r="V68" s="1538"/>
      <c r="W68" s="1538"/>
    </row>
    <row r="69" spans="1:23" ht="26.45">
      <c r="A69" s="2473"/>
      <c r="B69" s="2480"/>
      <c r="C69" s="207" t="s">
        <v>377</v>
      </c>
      <c r="D69" s="104" t="s">
        <v>135</v>
      </c>
      <c r="E69" s="45" t="s">
        <v>135</v>
      </c>
      <c r="F69" s="247">
        <v>0</v>
      </c>
      <c r="G69" s="120">
        <v>1</v>
      </c>
      <c r="H69" s="339" t="s">
        <v>28</v>
      </c>
      <c r="I69" s="339" t="s">
        <v>28</v>
      </c>
      <c r="J69" s="339" t="s">
        <v>28</v>
      </c>
      <c r="K69" s="339" t="s">
        <v>28</v>
      </c>
      <c r="L69" s="339" t="s">
        <v>28</v>
      </c>
      <c r="M69" s="339" t="s">
        <v>28</v>
      </c>
      <c r="N69" s="339" t="s">
        <v>28</v>
      </c>
      <c r="O69" s="1518" t="s">
        <v>28</v>
      </c>
      <c r="P69" s="1539" t="s">
        <v>28</v>
      </c>
      <c r="Q69" s="1540" t="s">
        <v>28</v>
      </c>
      <c r="R69" s="1540" t="s">
        <v>28</v>
      </c>
      <c r="S69" s="1799" t="s">
        <v>28</v>
      </c>
      <c r="T69" s="340" t="s">
        <v>28</v>
      </c>
      <c r="U69" s="339" t="s">
        <v>28</v>
      </c>
      <c r="V69" s="339" t="s">
        <v>28</v>
      </c>
      <c r="W69" s="339" t="s">
        <v>28</v>
      </c>
    </row>
    <row r="70" spans="1:23" ht="26.45">
      <c r="A70" s="2473"/>
      <c r="B70" s="2480"/>
      <c r="C70" s="209" t="s">
        <v>378</v>
      </c>
      <c r="D70" s="104" t="s">
        <v>135</v>
      </c>
      <c r="E70" s="45" t="s">
        <v>135</v>
      </c>
      <c r="F70" s="249" t="s">
        <v>28</v>
      </c>
      <c r="G70" s="250" t="s">
        <v>28</v>
      </c>
      <c r="H70" s="339" t="s">
        <v>28</v>
      </c>
      <c r="I70" s="339" t="s">
        <v>28</v>
      </c>
      <c r="J70" s="339" t="s">
        <v>28</v>
      </c>
      <c r="K70" s="339" t="s">
        <v>28</v>
      </c>
      <c r="L70" s="339" t="s">
        <v>28</v>
      </c>
      <c r="M70" s="339" t="s">
        <v>28</v>
      </c>
      <c r="N70" s="339" t="s">
        <v>28</v>
      </c>
      <c r="O70" s="1518" t="s">
        <v>28</v>
      </c>
      <c r="P70" s="1541" t="s">
        <v>28</v>
      </c>
      <c r="Q70" s="1537" t="s">
        <v>28</v>
      </c>
      <c r="R70" s="1537" t="s">
        <v>28</v>
      </c>
      <c r="S70" s="1800" t="s">
        <v>28</v>
      </c>
      <c r="T70" s="340" t="s">
        <v>28</v>
      </c>
      <c r="U70" s="339" t="s">
        <v>28</v>
      </c>
      <c r="V70" s="339" t="s">
        <v>28</v>
      </c>
      <c r="W70" s="339" t="s">
        <v>28</v>
      </c>
    </row>
    <row r="71" spans="1:23" ht="27" thickBot="1">
      <c r="A71" s="2473"/>
      <c r="B71" s="2479"/>
      <c r="C71" s="104" t="s">
        <v>380</v>
      </c>
      <c r="D71" s="104" t="s">
        <v>135</v>
      </c>
      <c r="E71" s="45" t="s">
        <v>135</v>
      </c>
      <c r="F71" s="214" t="s">
        <v>28</v>
      </c>
      <c r="G71" s="246" t="s">
        <v>28</v>
      </c>
      <c r="H71" s="339" t="s">
        <v>28</v>
      </c>
      <c r="I71" s="339" t="s">
        <v>28</v>
      </c>
      <c r="J71" s="339" t="s">
        <v>28</v>
      </c>
      <c r="K71" s="339" t="s">
        <v>28</v>
      </c>
      <c r="L71" s="339" t="s">
        <v>28</v>
      </c>
      <c r="M71" s="339" t="s">
        <v>28</v>
      </c>
      <c r="N71" s="339" t="s">
        <v>28</v>
      </c>
      <c r="O71" s="1518" t="s">
        <v>28</v>
      </c>
      <c r="P71" s="1542" t="s">
        <v>28</v>
      </c>
      <c r="Q71" s="1543" t="s">
        <v>28</v>
      </c>
      <c r="R71" s="1543" t="s">
        <v>28</v>
      </c>
      <c r="S71" s="1801" t="s">
        <v>28</v>
      </c>
      <c r="T71" s="340" t="s">
        <v>28</v>
      </c>
      <c r="U71" s="339" t="s">
        <v>28</v>
      </c>
      <c r="V71" s="339" t="s">
        <v>28</v>
      </c>
      <c r="W71" s="339" t="s">
        <v>28</v>
      </c>
    </row>
    <row r="72" spans="1:23" ht="26.45">
      <c r="A72" s="2473"/>
      <c r="B72" s="2480"/>
      <c r="C72" s="115" t="s">
        <v>384</v>
      </c>
      <c r="D72" s="104" t="s">
        <v>135</v>
      </c>
      <c r="E72" s="45" t="s">
        <v>135</v>
      </c>
      <c r="F72" s="248" t="s">
        <v>28</v>
      </c>
      <c r="G72" s="120" t="s">
        <v>28</v>
      </c>
      <c r="H72" s="234"/>
      <c r="I72" s="357"/>
      <c r="J72" s="356"/>
      <c r="K72" s="367"/>
      <c r="L72" s="234"/>
      <c r="M72" s="357"/>
      <c r="N72" s="356"/>
      <c r="O72" s="1519"/>
      <c r="P72" s="1527"/>
      <c r="Q72" s="366"/>
      <c r="R72" s="219"/>
      <c r="S72" s="1517"/>
      <c r="T72" s="1538"/>
      <c r="U72" s="1538"/>
      <c r="V72" s="1538"/>
      <c r="W72" s="1538"/>
    </row>
    <row r="73" spans="1:23" ht="26.25" customHeight="1" thickBot="1">
      <c r="A73" s="2473"/>
      <c r="B73" s="2480"/>
      <c r="C73" s="206" t="s">
        <v>354</v>
      </c>
      <c r="D73" s="104" t="s">
        <v>135</v>
      </c>
      <c r="E73" s="104" t="s">
        <v>135</v>
      </c>
      <c r="F73" s="204" t="s">
        <v>363</v>
      </c>
      <c r="G73" s="249" t="s">
        <v>363</v>
      </c>
      <c r="H73" s="2461" t="s">
        <v>385</v>
      </c>
      <c r="I73" s="2462"/>
      <c r="J73" s="2462"/>
      <c r="K73" s="2466"/>
      <c r="L73" s="2461" t="s">
        <v>385</v>
      </c>
      <c r="M73" s="2462"/>
      <c r="N73" s="2462"/>
      <c r="O73" s="2462"/>
      <c r="P73" s="2506" t="s">
        <v>385</v>
      </c>
      <c r="Q73" s="2507"/>
      <c r="R73" s="2507"/>
      <c r="S73" s="2507"/>
      <c r="T73" s="2400" t="s">
        <v>385</v>
      </c>
      <c r="U73" s="2401"/>
      <c r="V73" s="2401"/>
      <c r="W73" s="2402"/>
    </row>
    <row r="74" spans="1:23" ht="40.15" thickBot="1">
      <c r="A74" s="2473"/>
      <c r="B74" s="2480"/>
      <c r="C74" s="207" t="s">
        <v>386</v>
      </c>
      <c r="D74" s="104" t="s">
        <v>135</v>
      </c>
      <c r="E74" s="45" t="s">
        <v>135</v>
      </c>
      <c r="F74" s="247" t="s">
        <v>363</v>
      </c>
      <c r="G74" s="204" t="s">
        <v>363</v>
      </c>
      <c r="H74" s="348" t="s">
        <v>363</v>
      </c>
      <c r="I74" s="348" t="s">
        <v>363</v>
      </c>
      <c r="J74" s="348" t="s">
        <v>363</v>
      </c>
      <c r="K74" s="349" t="s">
        <v>363</v>
      </c>
      <c r="L74" s="348" t="s">
        <v>363</v>
      </c>
      <c r="M74" s="348" t="s">
        <v>363</v>
      </c>
      <c r="N74" s="348" t="s">
        <v>363</v>
      </c>
      <c r="O74" s="1520" t="s">
        <v>363</v>
      </c>
      <c r="P74" s="1533" t="s">
        <v>363</v>
      </c>
      <c r="Q74" s="1534" t="s">
        <v>363</v>
      </c>
      <c r="R74" s="1534" t="s">
        <v>363</v>
      </c>
      <c r="S74" s="1802" t="s">
        <v>363</v>
      </c>
      <c r="T74" s="231" t="s">
        <v>363</v>
      </c>
      <c r="U74" s="231" t="s">
        <v>363</v>
      </c>
      <c r="V74" s="231" t="s">
        <v>363</v>
      </c>
      <c r="W74" s="2056" t="s">
        <v>363</v>
      </c>
    </row>
    <row r="75" spans="1:23" ht="40.15" thickBot="1">
      <c r="A75" s="2473"/>
      <c r="B75" s="2480"/>
      <c r="C75" s="116" t="s">
        <v>359</v>
      </c>
      <c r="D75" s="104" t="s">
        <v>135</v>
      </c>
      <c r="E75" s="45" t="s">
        <v>135</v>
      </c>
      <c r="F75" s="251" t="s">
        <v>363</v>
      </c>
      <c r="G75" s="246" t="s">
        <v>363</v>
      </c>
      <c r="H75" s="246" t="s">
        <v>363</v>
      </c>
      <c r="I75" s="246" t="s">
        <v>363</v>
      </c>
      <c r="J75" s="246" t="s">
        <v>363</v>
      </c>
      <c r="K75" s="246" t="s">
        <v>363</v>
      </c>
      <c r="L75" s="246" t="s">
        <v>363</v>
      </c>
      <c r="M75" s="246" t="s">
        <v>363</v>
      </c>
      <c r="N75" s="246" t="s">
        <v>363</v>
      </c>
      <c r="O75" s="251" t="s">
        <v>363</v>
      </c>
      <c r="P75" s="1531" t="s">
        <v>363</v>
      </c>
      <c r="Q75" s="1532" t="s">
        <v>363</v>
      </c>
      <c r="R75" s="1532" t="s">
        <v>363</v>
      </c>
      <c r="S75" s="1803" t="s">
        <v>363</v>
      </c>
      <c r="T75" s="231" t="s">
        <v>363</v>
      </c>
      <c r="U75" s="231" t="s">
        <v>363</v>
      </c>
      <c r="V75" s="231" t="s">
        <v>363</v>
      </c>
      <c r="W75" s="233" t="s">
        <v>363</v>
      </c>
    </row>
    <row r="76" spans="1:23" ht="40.15" thickBot="1">
      <c r="A76" s="2473"/>
      <c r="B76" s="2479"/>
      <c r="C76" s="104" t="s">
        <v>387</v>
      </c>
      <c r="D76" s="104" t="s">
        <v>135</v>
      </c>
      <c r="E76" s="45" t="s">
        <v>135</v>
      </c>
      <c r="F76" s="231" t="s">
        <v>363</v>
      </c>
      <c r="G76" s="120" t="s">
        <v>363</v>
      </c>
      <c r="H76" s="120" t="s">
        <v>363</v>
      </c>
      <c r="I76" s="233" t="s">
        <v>363</v>
      </c>
      <c r="J76" s="233" t="s">
        <v>363</v>
      </c>
      <c r="K76" s="233" t="s">
        <v>363</v>
      </c>
      <c r="L76" s="120" t="s">
        <v>363</v>
      </c>
      <c r="M76" s="233" t="s">
        <v>363</v>
      </c>
      <c r="N76" s="233" t="s">
        <v>363</v>
      </c>
      <c r="O76" s="1521" t="s">
        <v>363</v>
      </c>
      <c r="P76" s="1535" t="s">
        <v>363</v>
      </c>
      <c r="Q76" s="1536" t="s">
        <v>363</v>
      </c>
      <c r="R76" s="1536" t="s">
        <v>363</v>
      </c>
      <c r="S76" s="1804" t="s">
        <v>363</v>
      </c>
      <c r="T76" s="120" t="s">
        <v>363</v>
      </c>
      <c r="U76" s="233" t="s">
        <v>363</v>
      </c>
      <c r="V76" s="233" t="s">
        <v>363</v>
      </c>
      <c r="W76" s="233" t="s">
        <v>363</v>
      </c>
    </row>
    <row r="77" spans="1:23" ht="53.45" thickBot="1">
      <c r="A77" s="2474"/>
      <c r="B77" s="2481"/>
      <c r="C77" s="200" t="s">
        <v>388</v>
      </c>
      <c r="D77" s="105" t="s">
        <v>135</v>
      </c>
      <c r="E77" s="105" t="s">
        <v>135</v>
      </c>
      <c r="F77" s="235" t="s">
        <v>389</v>
      </c>
      <c r="G77" s="233" t="s">
        <v>389</v>
      </c>
      <c r="H77" s="350" t="s">
        <v>390</v>
      </c>
      <c r="I77" s="346" t="s">
        <v>390</v>
      </c>
      <c r="J77" s="347" t="s">
        <v>390</v>
      </c>
      <c r="K77" s="346" t="s">
        <v>390</v>
      </c>
      <c r="L77" s="350" t="s">
        <v>390</v>
      </c>
      <c r="M77" s="346" t="s">
        <v>390</v>
      </c>
      <c r="N77" s="347" t="s">
        <v>390</v>
      </c>
      <c r="O77" s="1522" t="s">
        <v>390</v>
      </c>
      <c r="P77" s="1529" t="s">
        <v>390</v>
      </c>
      <c r="Q77" s="1530" t="s">
        <v>390</v>
      </c>
      <c r="R77" s="1530" t="s">
        <v>390</v>
      </c>
      <c r="S77" s="1805" t="s">
        <v>390</v>
      </c>
      <c r="T77" s="350" t="s">
        <v>390</v>
      </c>
      <c r="U77" s="346" t="s">
        <v>390</v>
      </c>
      <c r="V77" s="347" t="s">
        <v>390</v>
      </c>
      <c r="W77" s="346" t="s">
        <v>390</v>
      </c>
    </row>
    <row r="78" spans="1:23" ht="122.1" customHeight="1" thickBot="1">
      <c r="A78" s="102" t="s">
        <v>391</v>
      </c>
      <c r="B78" s="166" t="s">
        <v>392</v>
      </c>
      <c r="C78" s="229"/>
      <c r="D78" s="213" t="s">
        <v>135</v>
      </c>
      <c r="E78" s="213" t="s">
        <v>135</v>
      </c>
      <c r="F78" s="110" t="s">
        <v>393</v>
      </c>
      <c r="G78" s="202" t="s">
        <v>393</v>
      </c>
      <c r="H78" s="2455" t="s">
        <v>394</v>
      </c>
      <c r="I78" s="2456"/>
      <c r="J78" s="2456"/>
      <c r="K78" s="2457"/>
      <c r="L78" s="2455" t="s">
        <v>394</v>
      </c>
      <c r="M78" s="2456"/>
      <c r="N78" s="2456"/>
      <c r="O78" s="2463"/>
      <c r="P78" s="2508" t="s">
        <v>394</v>
      </c>
      <c r="Q78" s="2509"/>
      <c r="R78" s="2509"/>
      <c r="S78" s="2510"/>
      <c r="T78" s="2403" t="s">
        <v>394</v>
      </c>
      <c r="U78" s="2403"/>
      <c r="V78" s="2403"/>
      <c r="W78" s="2404"/>
    </row>
    <row r="79" spans="1:23" ht="12.75" customHeight="1" thickBot="1">
      <c r="A79" s="102" t="s">
        <v>395</v>
      </c>
      <c r="B79" s="167" t="s">
        <v>396</v>
      </c>
      <c r="C79" s="230"/>
      <c r="D79" s="111" t="s">
        <v>135</v>
      </c>
      <c r="E79" s="111" t="s">
        <v>135</v>
      </c>
      <c r="F79" s="112" t="s">
        <v>397</v>
      </c>
      <c r="G79" s="210" t="s">
        <v>397</v>
      </c>
      <c r="H79" s="2458" t="s">
        <v>397</v>
      </c>
      <c r="I79" s="2459"/>
      <c r="J79" s="2459"/>
      <c r="K79" s="2464"/>
      <c r="L79" s="2458" t="s">
        <v>397</v>
      </c>
      <c r="M79" s="2459"/>
      <c r="N79" s="2459"/>
      <c r="O79" s="2464"/>
      <c r="P79" s="2511" t="s">
        <v>398</v>
      </c>
      <c r="Q79" s="2512"/>
      <c r="R79" s="2512"/>
      <c r="S79" s="2513"/>
      <c r="T79" s="2405" t="s">
        <v>398</v>
      </c>
      <c r="U79" s="2406"/>
      <c r="V79" s="2406"/>
      <c r="W79" s="2407"/>
    </row>
    <row r="80" spans="1:23" ht="42" thickBot="1">
      <c r="A80" s="380"/>
      <c r="B80" s="167" t="s">
        <v>399</v>
      </c>
      <c r="C80" s="230"/>
      <c r="D80" s="378" t="s">
        <v>400</v>
      </c>
      <c r="E80" s="378" t="s">
        <v>400</v>
      </c>
      <c r="F80" s="112" t="s">
        <v>400</v>
      </c>
      <c r="G80" s="377"/>
      <c r="H80" s="2455"/>
      <c r="I80" s="2456" t="s">
        <v>401</v>
      </c>
      <c r="J80" s="2456" t="s">
        <v>401</v>
      </c>
      <c r="K80" s="2457" t="s">
        <v>401</v>
      </c>
      <c r="L80" s="418"/>
      <c r="M80" s="418"/>
      <c r="N80" s="418"/>
      <c r="O80" s="418"/>
      <c r="P80" s="2382" t="s">
        <v>30</v>
      </c>
      <c r="Q80" s="2383"/>
      <c r="R80" s="2383"/>
      <c r="S80" s="2452"/>
      <c r="T80" s="2382" t="s">
        <v>30</v>
      </c>
      <c r="U80" s="2383"/>
      <c r="V80" s="2383"/>
      <c r="W80" s="2384"/>
    </row>
    <row r="81" spans="1:23" ht="264.60000000000002" thickBot="1">
      <c r="A81" s="380"/>
      <c r="B81" s="167" t="s">
        <v>402</v>
      </c>
      <c r="C81" s="230"/>
      <c r="D81" s="378" t="s">
        <v>400</v>
      </c>
      <c r="E81" s="378" t="s">
        <v>400</v>
      </c>
      <c r="F81" s="112" t="s">
        <v>400</v>
      </c>
      <c r="G81" s="377"/>
      <c r="H81" s="2458"/>
      <c r="I81" s="2459" t="s">
        <v>403</v>
      </c>
      <c r="J81" s="2459" t="s">
        <v>403</v>
      </c>
      <c r="K81" s="2460" t="s">
        <v>403</v>
      </c>
      <c r="L81" s="352"/>
      <c r="M81" s="352"/>
      <c r="N81" s="352"/>
      <c r="O81" s="352"/>
      <c r="P81" s="2453" t="s">
        <v>404</v>
      </c>
      <c r="Q81" s="2454"/>
      <c r="R81" s="2454"/>
      <c r="S81" s="2454"/>
      <c r="T81" s="2385" t="s">
        <v>404</v>
      </c>
      <c r="U81" s="2386"/>
      <c r="V81" s="2386"/>
      <c r="W81" s="2387"/>
    </row>
  </sheetData>
  <mergeCells count="181">
    <mergeCell ref="P58:S58"/>
    <mergeCell ref="P59:S59"/>
    <mergeCell ref="P60:S60"/>
    <mergeCell ref="P61:S61"/>
    <mergeCell ref="P62:S62"/>
    <mergeCell ref="P73:S73"/>
    <mergeCell ref="P78:S78"/>
    <mergeCell ref="P79:S79"/>
    <mergeCell ref="P36:S36"/>
    <mergeCell ref="P37:S37"/>
    <mergeCell ref="P38:S38"/>
    <mergeCell ref="P52:S52"/>
    <mergeCell ref="P53:S53"/>
    <mergeCell ref="P54:S54"/>
    <mergeCell ref="P55:S55"/>
    <mergeCell ref="P56:S56"/>
    <mergeCell ref="P57:S57"/>
    <mergeCell ref="L20:O20"/>
    <mergeCell ref="L21:O22"/>
    <mergeCell ref="L23:O23"/>
    <mergeCell ref="L38:O38"/>
    <mergeCell ref="P4:S4"/>
    <mergeCell ref="P5:S5"/>
    <mergeCell ref="P6:S9"/>
    <mergeCell ref="P10:S10"/>
    <mergeCell ref="P11:S17"/>
    <mergeCell ref="P18:S18"/>
    <mergeCell ref="P19:S19"/>
    <mergeCell ref="P20:S20"/>
    <mergeCell ref="P21:S22"/>
    <mergeCell ref="P23:S23"/>
    <mergeCell ref="P24:S24"/>
    <mergeCell ref="P25:S25"/>
    <mergeCell ref="P26:S27"/>
    <mergeCell ref="P28:S30"/>
    <mergeCell ref="P31:S32"/>
    <mergeCell ref="P33:S33"/>
    <mergeCell ref="P34:S34"/>
    <mergeCell ref="P35:S35"/>
    <mergeCell ref="L4:O4"/>
    <mergeCell ref="L5:O5"/>
    <mergeCell ref="H55:K55"/>
    <mergeCell ref="H31:K32"/>
    <mergeCell ref="H26:K27"/>
    <mergeCell ref="H25:K25"/>
    <mergeCell ref="H24:K24"/>
    <mergeCell ref="H37:K37"/>
    <mergeCell ref="H36:K36"/>
    <mergeCell ref="H54:K54"/>
    <mergeCell ref="H52:K52"/>
    <mergeCell ref="H53:K53"/>
    <mergeCell ref="H35:K35"/>
    <mergeCell ref="H34:K34"/>
    <mergeCell ref="H33:K33"/>
    <mergeCell ref="H23:K23"/>
    <mergeCell ref="H21:K22"/>
    <mergeCell ref="H28:K30"/>
    <mergeCell ref="H38:K38"/>
    <mergeCell ref="H6:K9"/>
    <mergeCell ref="H20:K20"/>
    <mergeCell ref="H19:K19"/>
    <mergeCell ref="H18:K18"/>
    <mergeCell ref="H10:K10"/>
    <mergeCell ref="H11:K17"/>
    <mergeCell ref="F26:F27"/>
    <mergeCell ref="C29:C30"/>
    <mergeCell ref="F29:F30"/>
    <mergeCell ref="D29:D30"/>
    <mergeCell ref="E29:E30"/>
    <mergeCell ref="G6:G9"/>
    <mergeCell ref="A10:A16"/>
    <mergeCell ref="F11:F16"/>
    <mergeCell ref="G11:G16"/>
    <mergeCell ref="G21:G22"/>
    <mergeCell ref="A20:A22"/>
    <mergeCell ref="B20:B22"/>
    <mergeCell ref="F21:F22"/>
    <mergeCell ref="B10:B17"/>
    <mergeCell ref="G26:G27"/>
    <mergeCell ref="G29:G30"/>
    <mergeCell ref="L6:O9"/>
    <mergeCell ref="L10:O10"/>
    <mergeCell ref="A1:C1"/>
    <mergeCell ref="A2:C2"/>
    <mergeCell ref="A5:A9"/>
    <mergeCell ref="B5:B9"/>
    <mergeCell ref="A18:A19"/>
    <mergeCell ref="B18:B19"/>
    <mergeCell ref="F6:F9"/>
    <mergeCell ref="D3:G3"/>
    <mergeCell ref="H5:K5"/>
    <mergeCell ref="H4:K4"/>
    <mergeCell ref="L11:O17"/>
    <mergeCell ref="L18:O18"/>
    <mergeCell ref="L19:O19"/>
    <mergeCell ref="A38:A62"/>
    <mergeCell ref="B38:B62"/>
    <mergeCell ref="A63:A77"/>
    <mergeCell ref="B63:B77"/>
    <mergeCell ref="A25:A27"/>
    <mergeCell ref="B25:B27"/>
    <mergeCell ref="A28:A30"/>
    <mergeCell ref="B28:B30"/>
    <mergeCell ref="A23:A24"/>
    <mergeCell ref="B23:B24"/>
    <mergeCell ref="A31:A37"/>
    <mergeCell ref="B31:B37"/>
    <mergeCell ref="L24:O24"/>
    <mergeCell ref="L52:O52"/>
    <mergeCell ref="L53:O53"/>
    <mergeCell ref="L54:O54"/>
    <mergeCell ref="L55:O55"/>
    <mergeCell ref="L33:O33"/>
    <mergeCell ref="L34:O34"/>
    <mergeCell ref="L35:O35"/>
    <mergeCell ref="L36:O36"/>
    <mergeCell ref="L37:O37"/>
    <mergeCell ref="L25:O25"/>
    <mergeCell ref="L26:O27"/>
    <mergeCell ref="L28:O30"/>
    <mergeCell ref="L31:O32"/>
    <mergeCell ref="L56:O56"/>
    <mergeCell ref="L57:O57"/>
    <mergeCell ref="L58:O58"/>
    <mergeCell ref="L59:O59"/>
    <mergeCell ref="L60:O60"/>
    <mergeCell ref="H62:K62"/>
    <mergeCell ref="H78:K78"/>
    <mergeCell ref="H79:K79"/>
    <mergeCell ref="H57:K57"/>
    <mergeCell ref="H58:K58"/>
    <mergeCell ref="H59:K59"/>
    <mergeCell ref="H60:K60"/>
    <mergeCell ref="H61:K61"/>
    <mergeCell ref="H73:K73"/>
    <mergeCell ref="H56:K56"/>
    <mergeCell ref="P80:S80"/>
    <mergeCell ref="P81:S81"/>
    <mergeCell ref="H80:K80"/>
    <mergeCell ref="H81:K81"/>
    <mergeCell ref="L61:O61"/>
    <mergeCell ref="L62:O62"/>
    <mergeCell ref="L73:O73"/>
    <mergeCell ref="L78:O78"/>
    <mergeCell ref="L79:O79"/>
    <mergeCell ref="T4:W4"/>
    <mergeCell ref="T5:W5"/>
    <mergeCell ref="T6:W9"/>
    <mergeCell ref="T10:W10"/>
    <mergeCell ref="T11:W17"/>
    <mergeCell ref="T18:W18"/>
    <mergeCell ref="T20:W20"/>
    <mergeCell ref="T21:W22"/>
    <mergeCell ref="T36:W36"/>
    <mergeCell ref="T38:W38"/>
    <mergeCell ref="T37:W37"/>
    <mergeCell ref="T52:W52"/>
    <mergeCell ref="T53:W53"/>
    <mergeCell ref="T54:W54"/>
    <mergeCell ref="T55:W55"/>
    <mergeCell ref="T56:W56"/>
    <mergeCell ref="T23:W23"/>
    <mergeCell ref="T24:W24"/>
    <mergeCell ref="T25:W25"/>
    <mergeCell ref="T26:W27"/>
    <mergeCell ref="T28:W30"/>
    <mergeCell ref="T31:W32"/>
    <mergeCell ref="T33:W33"/>
    <mergeCell ref="T34:W34"/>
    <mergeCell ref="T35:W35"/>
    <mergeCell ref="T80:W80"/>
    <mergeCell ref="T81:W81"/>
    <mergeCell ref="T57:W57"/>
    <mergeCell ref="T58:W58"/>
    <mergeCell ref="T59:W59"/>
    <mergeCell ref="T60:W60"/>
    <mergeCell ref="T61:W61"/>
    <mergeCell ref="T62:W62"/>
    <mergeCell ref="T73:W73"/>
    <mergeCell ref="T78:W78"/>
    <mergeCell ref="T79:W79"/>
  </mergeCells>
  <phoneticPr fontId="15" type="noConversion"/>
  <pageMargins left="0.7" right="0.7" top="0.75" bottom="0.75" header="0.3" footer="0.3"/>
  <pageSetup paperSize="9" orientation="portrait" r:id="rId1"/>
  <headerFooter>
    <oddFooter>&amp;C_x000D_&amp;1#&amp;"Calibri"&amp;10&amp;K000000 C2 - Internal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A41E9-A1E4-4207-86AE-7DFC4269A6FA}">
  <sheetPr codeName="Sheet22">
    <tabColor theme="0"/>
  </sheetPr>
  <dimension ref="A1:D40"/>
  <sheetViews>
    <sheetView showGridLines="0" workbookViewId="0">
      <selection sqref="A1:C1"/>
    </sheetView>
  </sheetViews>
  <sheetFormatPr defaultColWidth="9.140625" defaultRowHeight="13.9"/>
  <cols>
    <col min="1" max="1" width="9.140625" style="7"/>
    <col min="2" max="4" width="56.42578125" style="7" customWidth="1"/>
    <col min="5" max="16384" width="9.140625" style="7"/>
  </cols>
  <sheetData>
    <row r="1" spans="1:4" ht="20.25" customHeight="1">
      <c r="A1" s="2483" t="s">
        <v>405</v>
      </c>
      <c r="B1" s="3032"/>
      <c r="C1" s="3032"/>
    </row>
    <row r="2" spans="1:4" ht="20.25" customHeight="1">
      <c r="A2" s="2483" t="s">
        <v>260</v>
      </c>
      <c r="B2" s="2484"/>
      <c r="C2" s="2485"/>
    </row>
    <row r="3" spans="1:4" ht="20.25" customHeight="1">
      <c r="A3" s="2483" t="s">
        <v>406</v>
      </c>
      <c r="B3" s="2514"/>
      <c r="C3" s="2514"/>
    </row>
    <row r="4" spans="1:4" ht="20.25" customHeight="1" thickBot="1">
      <c r="A4" s="10"/>
      <c r="B4" s="16"/>
      <c r="C4" s="16"/>
    </row>
    <row r="5" spans="1:4" ht="14.45" thickBot="1">
      <c r="B5" s="133" t="s">
        <v>407</v>
      </c>
      <c r="C5" s="2515" t="s">
        <v>408</v>
      </c>
      <c r="D5" s="2516"/>
    </row>
    <row r="6" spans="1:4" ht="14.45" thickTop="1">
      <c r="B6" s="2517" t="s">
        <v>409</v>
      </c>
      <c r="C6" s="2518"/>
      <c r="D6" s="2519"/>
    </row>
    <row r="7" spans="1:4">
      <c r="B7" s="2520" t="s">
        <v>410</v>
      </c>
      <c r="C7" s="2521"/>
      <c r="D7" s="2522"/>
    </row>
    <row r="8" spans="1:4">
      <c r="B8" s="2520" t="s">
        <v>411</v>
      </c>
      <c r="C8" s="2521"/>
      <c r="D8" s="2522"/>
    </row>
    <row r="9" spans="1:4">
      <c r="B9" s="2520" t="s">
        <v>412</v>
      </c>
      <c r="C9" s="2521"/>
      <c r="D9" s="2522"/>
    </row>
    <row r="10" spans="1:4">
      <c r="B10" s="2520" t="s">
        <v>413</v>
      </c>
      <c r="C10" s="2521"/>
      <c r="D10" s="2522"/>
    </row>
    <row r="11" spans="1:4">
      <c r="B11" s="2520" t="s">
        <v>414</v>
      </c>
      <c r="C11" s="2521"/>
      <c r="D11" s="2522"/>
    </row>
    <row r="12" spans="1:4">
      <c r="B12" s="2520" t="s">
        <v>415</v>
      </c>
      <c r="C12" s="2521"/>
      <c r="D12" s="2522"/>
    </row>
    <row r="13" spans="1:4">
      <c r="B13" s="2520" t="s">
        <v>416</v>
      </c>
      <c r="C13" s="2521"/>
      <c r="D13" s="2522"/>
    </row>
    <row r="14" spans="1:4">
      <c r="B14" s="2520" t="s">
        <v>417</v>
      </c>
      <c r="C14" s="2521"/>
      <c r="D14" s="2522"/>
    </row>
    <row r="15" spans="1:4" ht="14.45" thickBot="1">
      <c r="B15" s="2523" t="s">
        <v>418</v>
      </c>
      <c r="C15" s="2524"/>
      <c r="D15" s="2525"/>
    </row>
    <row r="16" spans="1:4" ht="14.45" thickBot="1">
      <c r="B16" s="127"/>
      <c r="C16" s="128"/>
      <c r="D16" s="129"/>
    </row>
    <row r="17" spans="2:4" ht="14.45" thickBot="1">
      <c r="B17" s="2526" t="s">
        <v>419</v>
      </c>
      <c r="C17" s="2527"/>
      <c r="D17" s="2528"/>
    </row>
    <row r="18" spans="2:4">
      <c r="B18" s="2529" t="s">
        <v>420</v>
      </c>
      <c r="C18" s="2530"/>
      <c r="D18" s="2531"/>
    </row>
    <row r="19" spans="2:4" ht="14.45" thickBot="1">
      <c r="B19" s="2523" t="s">
        <v>421</v>
      </c>
      <c r="C19" s="2524"/>
      <c r="D19" s="2525"/>
    </row>
    <row r="20" spans="2:4" ht="14.45" thickBot="1">
      <c r="B20" s="127"/>
      <c r="C20" s="128"/>
      <c r="D20" s="129"/>
    </row>
    <row r="21" spans="2:4" ht="14.45" thickBot="1">
      <c r="B21" s="130" t="s">
        <v>422</v>
      </c>
      <c r="C21" s="2526" t="s">
        <v>423</v>
      </c>
      <c r="D21" s="2528"/>
    </row>
    <row r="22" spans="2:4">
      <c r="B22" s="121" t="s">
        <v>424</v>
      </c>
      <c r="C22" s="2532" t="s">
        <v>425</v>
      </c>
      <c r="D22" s="2533"/>
    </row>
    <row r="23" spans="2:4" ht="26.45">
      <c r="B23" s="122" t="s">
        <v>426</v>
      </c>
      <c r="C23" s="2534" t="s">
        <v>427</v>
      </c>
      <c r="D23" s="2535"/>
    </row>
    <row r="24" spans="2:4" ht="26.45">
      <c r="B24" s="122" t="s">
        <v>428</v>
      </c>
      <c r="C24" s="2534" t="s">
        <v>429</v>
      </c>
      <c r="D24" s="2535"/>
    </row>
    <row r="25" spans="2:4">
      <c r="B25" s="122" t="s">
        <v>430</v>
      </c>
      <c r="C25" s="2534" t="s">
        <v>431</v>
      </c>
      <c r="D25" s="2535"/>
    </row>
    <row r="26" spans="2:4">
      <c r="B26" s="122" t="s">
        <v>432</v>
      </c>
      <c r="C26" s="2534" t="s">
        <v>433</v>
      </c>
      <c r="D26" s="2535"/>
    </row>
    <row r="27" spans="2:4" ht="23.25" customHeight="1">
      <c r="B27" s="122" t="s">
        <v>434</v>
      </c>
      <c r="C27" s="2534" t="s">
        <v>435</v>
      </c>
      <c r="D27" s="2535"/>
    </row>
    <row r="28" spans="2:4" ht="27" thickBot="1">
      <c r="B28" s="123" t="s">
        <v>436</v>
      </c>
      <c r="C28" s="2541" t="s">
        <v>437</v>
      </c>
      <c r="D28" s="2542"/>
    </row>
    <row r="29" spans="2:4" ht="14.45" thickBot="1">
      <c r="B29" s="126"/>
      <c r="C29" s="131"/>
      <c r="D29" s="132"/>
    </row>
    <row r="30" spans="2:4" ht="14.45" thickBot="1">
      <c r="B30" s="2526" t="s">
        <v>438</v>
      </c>
      <c r="C30" s="2527"/>
      <c r="D30" s="2528"/>
    </row>
    <row r="31" spans="2:4">
      <c r="B31" s="124" t="s">
        <v>439</v>
      </c>
      <c r="C31" s="2536" t="s">
        <v>440</v>
      </c>
      <c r="D31" s="2538"/>
    </row>
    <row r="32" spans="2:4">
      <c r="B32" s="125" t="s">
        <v>441</v>
      </c>
      <c r="C32" s="2537"/>
      <c r="D32" s="2539"/>
    </row>
    <row r="33" spans="2:4">
      <c r="B33" s="125" t="s">
        <v>442</v>
      </c>
      <c r="C33" s="2537"/>
      <c r="D33" s="2539"/>
    </row>
    <row r="34" spans="2:4">
      <c r="B34" s="125" t="s">
        <v>443</v>
      </c>
      <c r="C34" s="2537"/>
      <c r="D34" s="2539"/>
    </row>
    <row r="35" spans="2:4">
      <c r="B35" s="125" t="s">
        <v>444</v>
      </c>
      <c r="C35" s="2537"/>
      <c r="D35" s="2539"/>
    </row>
    <row r="36" spans="2:4">
      <c r="B36" s="125" t="s">
        <v>445</v>
      </c>
      <c r="C36" s="2537"/>
      <c r="D36" s="2539"/>
    </row>
    <row r="37" spans="2:4">
      <c r="B37" s="125" t="s">
        <v>446</v>
      </c>
      <c r="C37" s="2537"/>
      <c r="D37" s="2539"/>
    </row>
    <row r="38" spans="2:4">
      <c r="B38" s="125" t="s">
        <v>447</v>
      </c>
      <c r="C38" s="2537"/>
      <c r="D38" s="2539"/>
    </row>
    <row r="39" spans="2:4" ht="14.45" thickBot="1">
      <c r="B39" s="126" t="s">
        <v>448</v>
      </c>
      <c r="C39" s="2537"/>
      <c r="D39" s="2540"/>
    </row>
    <row r="40" spans="2:4">
      <c r="B40" s="5"/>
      <c r="C40" s="5"/>
      <c r="D40" s="5"/>
    </row>
  </sheetData>
  <mergeCells count="28">
    <mergeCell ref="B30:D30"/>
    <mergeCell ref="C31:C39"/>
    <mergeCell ref="D31:D39"/>
    <mergeCell ref="C24:D24"/>
    <mergeCell ref="C25:D25"/>
    <mergeCell ref="C26:D26"/>
    <mergeCell ref="C27:D27"/>
    <mergeCell ref="C28:D28"/>
    <mergeCell ref="B18:D18"/>
    <mergeCell ref="B19:D19"/>
    <mergeCell ref="C21:D21"/>
    <mergeCell ref="C22:D22"/>
    <mergeCell ref="C23:D23"/>
    <mergeCell ref="B12:D12"/>
    <mergeCell ref="B13:D13"/>
    <mergeCell ref="B14:D14"/>
    <mergeCell ref="B15:D15"/>
    <mergeCell ref="B17:D17"/>
    <mergeCell ref="B7:D7"/>
    <mergeCell ref="B8:D8"/>
    <mergeCell ref="B9:D9"/>
    <mergeCell ref="B10:D10"/>
    <mergeCell ref="B11:D11"/>
    <mergeCell ref="A1:C1"/>
    <mergeCell ref="A2:C2"/>
    <mergeCell ref="A3:C3"/>
    <mergeCell ref="C5:D5"/>
    <mergeCell ref="B6:D6"/>
  </mergeCells>
  <pageMargins left="0.7" right="0.7" top="0.75" bottom="0.75" header="0.3" footer="0.3"/>
  <headerFooter>
    <oddFooter>&amp;C_x000D_&amp;1#&amp;"Calibri"&amp;10&amp;K000000 C2 - Internal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45466-DD81-4A15-8B66-E482F8BAB978}">
  <sheetPr codeName="Sheet23">
    <tabColor theme="0"/>
  </sheetPr>
  <dimension ref="A1:T25"/>
  <sheetViews>
    <sheetView showGridLines="0" workbookViewId="0"/>
  </sheetViews>
  <sheetFormatPr defaultRowHeight="17.45"/>
  <cols>
    <col min="1" max="1" width="3.42578125" customWidth="1"/>
    <col min="2" max="2" width="68.5703125" style="10" customWidth="1"/>
    <col min="3" max="3" width="11.5703125" bestFit="1" customWidth="1"/>
    <col min="4" max="4" width="11.42578125" customWidth="1"/>
    <col min="5" max="5" width="9.85546875" customWidth="1"/>
    <col min="10" max="10" width="9.85546875" customWidth="1"/>
    <col min="11" max="11" width="13" bestFit="1" customWidth="1"/>
    <col min="12" max="12" width="11" bestFit="1" customWidth="1"/>
    <col min="14" max="14" width="9.85546875" bestFit="1" customWidth="1"/>
  </cols>
  <sheetData>
    <row r="1" spans="1:19">
      <c r="B1" s="10" t="s">
        <v>449</v>
      </c>
      <c r="C1" s="10"/>
      <c r="D1" s="10"/>
      <c r="E1" s="10"/>
      <c r="J1" s="10"/>
    </row>
    <row r="2" spans="1:19">
      <c r="B2" s="10" t="s">
        <v>450</v>
      </c>
    </row>
    <row r="4" spans="1:19" ht="14.45">
      <c r="B4" s="419"/>
      <c r="C4" s="865" t="s">
        <v>8</v>
      </c>
      <c r="D4" s="866" t="s">
        <v>9</v>
      </c>
      <c r="E4" s="2543" t="s">
        <v>10</v>
      </c>
      <c r="F4" s="2544"/>
      <c r="G4" s="2544"/>
      <c r="H4" s="2545"/>
      <c r="I4" s="2546"/>
      <c r="J4" s="2543" t="s">
        <v>11</v>
      </c>
      <c r="K4" s="2544"/>
      <c r="L4" s="2544"/>
      <c r="M4" s="2545"/>
      <c r="N4" s="2546"/>
      <c r="O4" s="2543" t="s">
        <v>12</v>
      </c>
      <c r="P4" s="2544"/>
      <c r="Q4" s="2544"/>
      <c r="R4" s="2545"/>
      <c r="S4" s="2546"/>
    </row>
    <row r="5" spans="1:19" ht="15" thickBot="1">
      <c r="B5" s="416"/>
      <c r="C5" s="870" t="s">
        <v>451</v>
      </c>
      <c r="D5" s="871" t="s">
        <v>451</v>
      </c>
      <c r="E5" s="872" t="s">
        <v>324</v>
      </c>
      <c r="F5" s="873" t="s">
        <v>325</v>
      </c>
      <c r="G5" s="873" t="s">
        <v>326</v>
      </c>
      <c r="H5" s="874" t="s">
        <v>452</v>
      </c>
      <c r="I5" s="875" t="s">
        <v>451</v>
      </c>
      <c r="J5" s="872" t="s">
        <v>324</v>
      </c>
      <c r="K5" s="873" t="s">
        <v>325</v>
      </c>
      <c r="L5" s="873" t="s">
        <v>326</v>
      </c>
      <c r="M5" s="1635" t="s">
        <v>453</v>
      </c>
      <c r="N5" s="875" t="s">
        <v>451</v>
      </c>
      <c r="O5" s="872" t="s">
        <v>324</v>
      </c>
      <c r="P5" s="873" t="s">
        <v>325</v>
      </c>
      <c r="Q5" s="873" t="s">
        <v>326</v>
      </c>
      <c r="R5" s="1635" t="s">
        <v>453</v>
      </c>
      <c r="S5" s="875" t="s">
        <v>451</v>
      </c>
    </row>
    <row r="6" spans="1:19" ht="14.45">
      <c r="A6" s="2552"/>
      <c r="B6" s="594" t="s">
        <v>454</v>
      </c>
      <c r="C6" s="596">
        <v>13.18</v>
      </c>
      <c r="D6" s="597" t="s">
        <v>30</v>
      </c>
      <c r="E6" s="598" t="s">
        <v>30</v>
      </c>
      <c r="F6" s="599" t="s">
        <v>30</v>
      </c>
      <c r="G6" s="599" t="s">
        <v>30</v>
      </c>
      <c r="H6" s="599" t="s">
        <v>30</v>
      </c>
      <c r="I6" s="609">
        <v>6.57</v>
      </c>
      <c r="J6" s="2059" t="s">
        <v>30</v>
      </c>
      <c r="K6" s="2065" t="s">
        <v>30</v>
      </c>
      <c r="L6" s="2064" t="s">
        <v>30</v>
      </c>
      <c r="M6" s="2064" t="s">
        <v>30</v>
      </c>
      <c r="N6" s="2063">
        <f>+(N17+N22)/N18</f>
        <v>20.247573427454935</v>
      </c>
      <c r="O6" s="2059">
        <f t="shared" ref="O6:Q6" si="0">+(O17+O22)/O13</f>
        <v>3.5190839694656488</v>
      </c>
      <c r="P6" s="2061">
        <f t="shared" si="0"/>
        <v>20.271013864818023</v>
      </c>
      <c r="Q6" s="2061">
        <f t="shared" si="0"/>
        <v>7.2877379371403279</v>
      </c>
      <c r="R6" s="2061" t="s">
        <v>30</v>
      </c>
      <c r="S6" s="2057">
        <f>+(S17+S22)/S13</f>
        <v>14.723926380368098</v>
      </c>
    </row>
    <row r="7" spans="1:19" ht="14.45">
      <c r="A7" s="2552"/>
      <c r="B7" s="595" t="s">
        <v>455</v>
      </c>
      <c r="C7" s="579" t="s">
        <v>30</v>
      </c>
      <c r="D7" s="596">
        <v>467.13</v>
      </c>
      <c r="E7" s="582" t="s">
        <v>30</v>
      </c>
      <c r="F7" s="591" t="s">
        <v>30</v>
      </c>
      <c r="G7" s="591" t="s">
        <v>30</v>
      </c>
      <c r="H7" s="591" t="s">
        <v>30</v>
      </c>
      <c r="I7" s="590" t="s">
        <v>30</v>
      </c>
      <c r="J7" s="582" t="s">
        <v>30</v>
      </c>
      <c r="K7" s="591" t="s">
        <v>30</v>
      </c>
      <c r="L7" s="591" t="s">
        <v>30</v>
      </c>
      <c r="M7" s="1762" t="s">
        <v>30</v>
      </c>
      <c r="N7" s="1640">
        <f>SUM(J7:M7)</f>
        <v>0</v>
      </c>
      <c r="O7" s="2060" t="s">
        <v>30</v>
      </c>
      <c r="P7" s="2062" t="s">
        <v>30</v>
      </c>
      <c r="Q7" s="2062" t="s">
        <v>30</v>
      </c>
      <c r="R7" s="2062" t="s">
        <v>30</v>
      </c>
      <c r="S7" s="2058" t="s">
        <v>30</v>
      </c>
    </row>
    <row r="8" spans="1:19" ht="14.45">
      <c r="A8" s="2552"/>
      <c r="B8" s="584" t="s">
        <v>456</v>
      </c>
      <c r="C8" s="602" t="s">
        <v>30</v>
      </c>
      <c r="D8" s="603" t="s">
        <v>30</v>
      </c>
      <c r="E8" s="604">
        <v>1</v>
      </c>
      <c r="F8" s="604">
        <v>1</v>
      </c>
      <c r="G8" s="604">
        <v>1</v>
      </c>
      <c r="H8" s="604">
        <v>1</v>
      </c>
      <c r="I8" s="608">
        <v>1</v>
      </c>
      <c r="J8" s="1643" t="s">
        <v>30</v>
      </c>
      <c r="K8" s="1763" t="s">
        <v>30</v>
      </c>
      <c r="L8" s="1763" t="s">
        <v>30</v>
      </c>
      <c r="M8" s="1764" t="s">
        <v>30</v>
      </c>
      <c r="N8" s="1641">
        <f t="shared" ref="N8:N9" si="1">SUM(J8:M8)</f>
        <v>0</v>
      </c>
      <c r="O8" s="2060" t="s">
        <v>30</v>
      </c>
      <c r="P8" s="2062" t="s">
        <v>30</v>
      </c>
      <c r="Q8" s="2062" t="s">
        <v>30</v>
      </c>
      <c r="R8" s="2062" t="s">
        <v>30</v>
      </c>
      <c r="S8" s="2058" t="s">
        <v>30</v>
      </c>
    </row>
    <row r="9" spans="1:19" ht="15" thickBot="1">
      <c r="A9" s="2552"/>
      <c r="B9" s="585" t="s">
        <v>457</v>
      </c>
      <c r="C9" s="605" t="s">
        <v>30</v>
      </c>
      <c r="D9" s="606">
        <v>1</v>
      </c>
      <c r="E9" s="607">
        <v>1</v>
      </c>
      <c r="F9" s="607">
        <v>1</v>
      </c>
      <c r="G9" s="607">
        <v>1</v>
      </c>
      <c r="H9" s="607">
        <v>1</v>
      </c>
      <c r="I9" s="1636">
        <v>1</v>
      </c>
      <c r="J9" s="1662" t="s">
        <v>30</v>
      </c>
      <c r="K9" s="1765" t="s">
        <v>30</v>
      </c>
      <c r="L9" s="1765" t="s">
        <v>30</v>
      </c>
      <c r="M9" s="1766" t="s">
        <v>30</v>
      </c>
      <c r="N9" s="1642">
        <f t="shared" si="1"/>
        <v>0</v>
      </c>
      <c r="O9" s="1982">
        <v>0.87277353689567427</v>
      </c>
      <c r="P9" s="1981">
        <v>0.82149046793760827</v>
      </c>
      <c r="Q9" s="1981">
        <v>0.89685701637892878</v>
      </c>
      <c r="R9" s="1980" t="s">
        <v>30</v>
      </c>
      <c r="S9" s="1983">
        <v>0.84897532959143718</v>
      </c>
    </row>
    <row r="10" spans="1:19" hidden="1">
      <c r="D10" s="354"/>
      <c r="E10" t="s">
        <v>458</v>
      </c>
      <c r="F10" t="s">
        <v>459</v>
      </c>
      <c r="I10" s="183"/>
      <c r="N10" s="183"/>
      <c r="S10" s="183"/>
    </row>
    <row r="11" spans="1:19" hidden="1">
      <c r="D11" s="354"/>
      <c r="F11" t="s">
        <v>460</v>
      </c>
      <c r="I11" s="183"/>
      <c r="N11" s="183"/>
      <c r="S11" s="183"/>
    </row>
    <row r="12" spans="1:19" ht="18" hidden="1" thickBot="1">
      <c r="D12" s="586"/>
      <c r="E12" s="180"/>
      <c r="F12" s="180" t="s">
        <v>461</v>
      </c>
      <c r="G12" s="180"/>
      <c r="H12" s="180"/>
      <c r="I12" s="587"/>
      <c r="J12" s="180">
        <f>8*4</f>
        <v>32</v>
      </c>
      <c r="K12" s="180"/>
      <c r="L12" s="180"/>
      <c r="M12" s="180"/>
      <c r="N12" s="587"/>
      <c r="O12" s="180">
        <f>8*4</f>
        <v>32</v>
      </c>
      <c r="P12" s="180"/>
      <c r="Q12" s="180"/>
      <c r="R12" s="180"/>
      <c r="S12" s="587"/>
    </row>
    <row r="13" spans="1:19" hidden="1">
      <c r="O13">
        <v>786</v>
      </c>
      <c r="P13">
        <f>1148+3468</f>
        <v>4616</v>
      </c>
      <c r="Q13">
        <v>2259</v>
      </c>
      <c r="R13">
        <v>0</v>
      </c>
      <c r="S13">
        <f>+O13+P13+Q13</f>
        <v>7661</v>
      </c>
    </row>
    <row r="14" spans="1:19" ht="18" thickBot="1"/>
    <row r="15" spans="1:19" ht="15" customHeight="1" thickBot="1">
      <c r="C15" s="865" t="s">
        <v>8</v>
      </c>
      <c r="D15" s="866" t="s">
        <v>9</v>
      </c>
      <c r="E15" s="2543" t="s">
        <v>10</v>
      </c>
      <c r="F15" s="2544"/>
      <c r="G15" s="2544"/>
      <c r="H15" s="2545"/>
      <c r="I15" s="2546"/>
      <c r="J15" s="2543" t="s">
        <v>11</v>
      </c>
      <c r="K15" s="2544"/>
      <c r="L15" s="2544"/>
      <c r="M15" s="2545"/>
      <c r="N15" s="2546"/>
      <c r="O15" s="2543" t="s">
        <v>12</v>
      </c>
      <c r="P15" s="2544"/>
      <c r="Q15" s="2544"/>
      <c r="R15" s="2545"/>
      <c r="S15" s="2546"/>
    </row>
    <row r="16" spans="1:19" ht="15" thickBot="1">
      <c r="A16" s="2550"/>
      <c r="B16" s="867" t="s">
        <v>462</v>
      </c>
      <c r="C16" s="876" t="s">
        <v>32</v>
      </c>
      <c r="D16" s="876" t="s">
        <v>32</v>
      </c>
      <c r="E16" s="877" t="s">
        <v>324</v>
      </c>
      <c r="F16" s="878" t="s">
        <v>325</v>
      </c>
      <c r="G16" s="878" t="s">
        <v>326</v>
      </c>
      <c r="H16" s="874" t="s">
        <v>452</v>
      </c>
      <c r="I16" s="879" t="s">
        <v>451</v>
      </c>
      <c r="J16" s="872" t="s">
        <v>324</v>
      </c>
      <c r="K16" s="873" t="s">
        <v>325</v>
      </c>
      <c r="L16" s="873" t="s">
        <v>326</v>
      </c>
      <c r="M16" s="1635" t="s">
        <v>453</v>
      </c>
      <c r="N16" s="875" t="s">
        <v>451</v>
      </c>
      <c r="O16" s="872" t="s">
        <v>324</v>
      </c>
      <c r="P16" s="873" t="s">
        <v>325</v>
      </c>
      <c r="Q16" s="873" t="s">
        <v>326</v>
      </c>
      <c r="R16" s="1635" t="s">
        <v>453</v>
      </c>
      <c r="S16" s="875" t="s">
        <v>451</v>
      </c>
    </row>
    <row r="17" spans="1:20" ht="14.45">
      <c r="A17" s="2550"/>
      <c r="B17" s="601" t="s">
        <v>463</v>
      </c>
      <c r="C17" s="583" t="s">
        <v>30</v>
      </c>
      <c r="D17" s="600" t="s">
        <v>30</v>
      </c>
      <c r="E17" s="1643" t="s">
        <v>30</v>
      </c>
      <c r="F17" s="1763" t="s">
        <v>30</v>
      </c>
      <c r="G17" s="1763" t="s">
        <v>30</v>
      </c>
      <c r="H17" s="1763" t="s">
        <v>30</v>
      </c>
      <c r="I17" s="1767">
        <v>4.4000000000000004</v>
      </c>
      <c r="J17" s="1646">
        <v>1074</v>
      </c>
      <c r="K17" s="1647">
        <v>139216</v>
      </c>
      <c r="L17" s="1647">
        <v>5709</v>
      </c>
      <c r="M17" s="1647" t="s">
        <v>30</v>
      </c>
      <c r="N17" s="1648">
        <f>SUM(J17:M17)</f>
        <v>145999</v>
      </c>
      <c r="O17" s="1646">
        <v>2573</v>
      </c>
      <c r="P17" s="1647">
        <v>17288</v>
      </c>
      <c r="Q17" s="1647">
        <v>9651</v>
      </c>
      <c r="R17" s="1647" t="s">
        <v>30</v>
      </c>
      <c r="S17" s="1648">
        <f>SUM(O17:R17)</f>
        <v>29512</v>
      </c>
    </row>
    <row r="18" spans="1:20" ht="15" thickBot="1">
      <c r="A18" s="2550"/>
      <c r="B18" s="1652" t="s">
        <v>464</v>
      </c>
      <c r="C18" s="1645" t="s">
        <v>30</v>
      </c>
      <c r="D18" s="1644" t="s">
        <v>30</v>
      </c>
      <c r="E18" s="1662" t="s">
        <v>30</v>
      </c>
      <c r="F18" s="1765" t="s">
        <v>30</v>
      </c>
      <c r="G18" s="1765" t="s">
        <v>30</v>
      </c>
      <c r="H18" s="1765" t="s">
        <v>30</v>
      </c>
      <c r="I18" s="1768">
        <v>48467</v>
      </c>
      <c r="J18" s="1649">
        <v>596</v>
      </c>
      <c r="K18" s="1650">
        <v>4388</v>
      </c>
      <c r="L18" s="1650">
        <v>2949</v>
      </c>
      <c r="M18" s="1650" t="s">
        <v>30</v>
      </c>
      <c r="N18" s="1651">
        <f t="shared" ref="N18" si="2">SUM(J18:M18)</f>
        <v>7933</v>
      </c>
      <c r="O18" s="1649">
        <v>762</v>
      </c>
      <c r="P18" s="1650">
        <v>4541</v>
      </c>
      <c r="Q18" s="1650">
        <v>2349</v>
      </c>
      <c r="R18" s="1650" t="s">
        <v>30</v>
      </c>
      <c r="S18" s="1651">
        <f t="shared" ref="S18" si="3">SUM(O18:R18)</f>
        <v>7652</v>
      </c>
    </row>
    <row r="19" spans="1:20" ht="18" thickBot="1">
      <c r="B19" s="1653"/>
      <c r="C19" s="571"/>
      <c r="D19" s="592"/>
      <c r="E19" s="571"/>
      <c r="F19" s="571"/>
      <c r="G19" s="571"/>
      <c r="H19" s="571"/>
      <c r="I19" s="571"/>
      <c r="J19" s="397"/>
      <c r="K19" s="397"/>
      <c r="L19" s="397"/>
      <c r="M19" s="397"/>
      <c r="N19" s="397"/>
      <c r="O19" s="397"/>
      <c r="P19" s="397"/>
      <c r="Q19" s="397"/>
      <c r="R19" s="397"/>
      <c r="S19" s="397"/>
    </row>
    <row r="20" spans="1:20" ht="14.25" customHeight="1" thickBot="1">
      <c r="B20" s="593"/>
      <c r="C20" s="869" t="s">
        <v>8</v>
      </c>
      <c r="D20" s="869" t="s">
        <v>9</v>
      </c>
      <c r="E20" s="2547" t="s">
        <v>10</v>
      </c>
      <c r="F20" s="2548"/>
      <c r="G20" s="2548"/>
      <c r="H20" s="2548"/>
      <c r="I20" s="2548"/>
      <c r="J20" s="2547" t="s">
        <v>11</v>
      </c>
      <c r="K20" s="2548"/>
      <c r="L20" s="2548"/>
      <c r="M20" s="2548"/>
      <c r="N20" s="2549"/>
      <c r="O20" s="2547" t="s">
        <v>12</v>
      </c>
      <c r="P20" s="2548"/>
      <c r="Q20" s="2548"/>
      <c r="R20" s="2548"/>
      <c r="S20" s="2549"/>
    </row>
    <row r="21" spans="1:20" ht="15" thickBot="1">
      <c r="A21" s="2550"/>
      <c r="B21" s="868" t="s">
        <v>465</v>
      </c>
      <c r="C21" s="880" t="s">
        <v>32</v>
      </c>
      <c r="D21" s="881" t="s">
        <v>32</v>
      </c>
      <c r="E21" s="877" t="s">
        <v>324</v>
      </c>
      <c r="F21" s="878" t="s">
        <v>325</v>
      </c>
      <c r="G21" s="878" t="s">
        <v>326</v>
      </c>
      <c r="H21" s="874" t="s">
        <v>452</v>
      </c>
      <c r="I21" s="882" t="s">
        <v>232</v>
      </c>
      <c r="J21" s="872" t="s">
        <v>324</v>
      </c>
      <c r="K21" s="1632" t="s">
        <v>325</v>
      </c>
      <c r="L21" s="1632" t="s">
        <v>326</v>
      </c>
      <c r="M21" s="1635" t="s">
        <v>453</v>
      </c>
      <c r="N21" s="879" t="s">
        <v>451</v>
      </c>
      <c r="O21" s="872" t="s">
        <v>324</v>
      </c>
      <c r="P21" s="1632" t="s">
        <v>325</v>
      </c>
      <c r="Q21" s="1632" t="s">
        <v>326</v>
      </c>
      <c r="R21" s="1635" t="s">
        <v>453</v>
      </c>
      <c r="S21" s="879" t="s">
        <v>451</v>
      </c>
    </row>
    <row r="22" spans="1:20" ht="14.45">
      <c r="A22" s="2550"/>
      <c r="B22" s="1654" t="s">
        <v>463</v>
      </c>
      <c r="C22" s="583" t="s">
        <v>30</v>
      </c>
      <c r="D22" s="1643" t="s">
        <v>30</v>
      </c>
      <c r="E22" s="1656">
        <v>13.5</v>
      </c>
      <c r="F22" s="1657">
        <v>82</v>
      </c>
      <c r="G22" s="1657">
        <v>33.5</v>
      </c>
      <c r="H22" s="1657">
        <v>108.5</v>
      </c>
      <c r="I22" s="1658">
        <f>SUM(E22:H22)</f>
        <v>237.5</v>
      </c>
      <c r="J22" s="1659">
        <v>185</v>
      </c>
      <c r="K22" s="1660">
        <v>13991</v>
      </c>
      <c r="L22" s="1660">
        <v>449</v>
      </c>
      <c r="M22" s="1660" t="s">
        <v>30</v>
      </c>
      <c r="N22" s="1661">
        <f>SUM(J22:L22)</f>
        <v>14625</v>
      </c>
      <c r="O22" s="1659">
        <v>193</v>
      </c>
      <c r="P22" s="1660">
        <v>76283</v>
      </c>
      <c r="Q22" s="1660">
        <v>6812</v>
      </c>
      <c r="R22" s="1660" t="s">
        <v>30</v>
      </c>
      <c r="S22" s="1661">
        <f>SUM(O22:Q22)</f>
        <v>83288</v>
      </c>
    </row>
    <row r="23" spans="1:20" ht="15" thickBot="1">
      <c r="A23" s="2551"/>
      <c r="B23" s="1655" t="s">
        <v>466</v>
      </c>
      <c r="C23" s="1645" t="s">
        <v>30</v>
      </c>
      <c r="D23" s="1662" t="s">
        <v>30</v>
      </c>
      <c r="E23" s="1663">
        <v>127</v>
      </c>
      <c r="F23" s="1664">
        <v>472</v>
      </c>
      <c r="G23" s="1664">
        <v>546</v>
      </c>
      <c r="H23" s="1664">
        <v>3386</v>
      </c>
      <c r="I23" s="1665">
        <f>SUM(E23:H23)</f>
        <v>4531</v>
      </c>
      <c r="J23" s="1666">
        <v>300</v>
      </c>
      <c r="K23" s="1667">
        <v>7947</v>
      </c>
      <c r="L23" s="1667">
        <v>506</v>
      </c>
      <c r="M23" s="1667" t="s">
        <v>30</v>
      </c>
      <c r="N23" s="1668">
        <f t="shared" ref="N23" si="4">SUM(J23:M23)</f>
        <v>8753</v>
      </c>
      <c r="O23" s="1666">
        <v>43</v>
      </c>
      <c r="P23" s="1667">
        <v>2366</v>
      </c>
      <c r="Q23" s="1667">
        <v>485</v>
      </c>
      <c r="R23" s="1667" t="s">
        <v>30</v>
      </c>
      <c r="S23" s="1668">
        <f t="shared" ref="S23" si="5">SUM(O23:R23)</f>
        <v>2894</v>
      </c>
    </row>
    <row r="24" spans="1:20">
      <c r="P24" s="1633"/>
    </row>
    <row r="25" spans="1:20" ht="14.45">
      <c r="B25" s="1612" t="s">
        <v>467</v>
      </c>
      <c r="T25" s="2012"/>
    </row>
  </sheetData>
  <mergeCells count="12">
    <mergeCell ref="O4:S4"/>
    <mergeCell ref="O15:S15"/>
    <mergeCell ref="O20:S20"/>
    <mergeCell ref="A21:A23"/>
    <mergeCell ref="A6:A9"/>
    <mergeCell ref="J4:N4"/>
    <mergeCell ref="J15:N15"/>
    <mergeCell ref="J20:N20"/>
    <mergeCell ref="A16:A18"/>
    <mergeCell ref="E15:I15"/>
    <mergeCell ref="E20:I20"/>
    <mergeCell ref="E4:I4"/>
  </mergeCells>
  <phoneticPr fontId="15" type="noConversion"/>
  <pageMargins left="0.7" right="0.7" top="0.75" bottom="0.75" header="0.3" footer="0.3"/>
  <pageSetup paperSize="9" orientation="portrait" horizontalDpi="1200" verticalDpi="1200" r:id="rId1"/>
  <headerFooter>
    <oddFooter>&amp;C_x000D_&amp;1#&amp;"Calibri"&amp;10&amp;K000000 C2 - Internal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F7454-C035-4C34-A0C2-6953F28C6326}">
  <sheetPr codeName="Sheet24"/>
  <dimension ref="A1:J30"/>
  <sheetViews>
    <sheetView showGridLines="0" zoomScaleNormal="100" workbookViewId="0">
      <selection sqref="A1:B1"/>
    </sheetView>
  </sheetViews>
  <sheetFormatPr defaultColWidth="9" defaultRowHeight="13.15"/>
  <cols>
    <col min="1" max="1" width="8" style="5" customWidth="1"/>
    <col min="2" max="2" width="13.42578125" style="5" bestFit="1" customWidth="1"/>
    <col min="3" max="3" width="61.5703125" style="5" bestFit="1" customWidth="1"/>
    <col min="4" max="9" width="9.140625" style="5" customWidth="1"/>
    <col min="10" max="16384" width="9" style="5"/>
  </cols>
  <sheetData>
    <row r="1" spans="1:10" ht="18" customHeight="1">
      <c r="A1" s="2555" t="s">
        <v>468</v>
      </c>
      <c r="B1" s="2555"/>
      <c r="D1" s="157"/>
      <c r="E1" s="157"/>
      <c r="F1" s="157"/>
      <c r="G1" s="157"/>
      <c r="H1" s="157"/>
      <c r="I1" s="157"/>
    </row>
    <row r="2" spans="1:10" ht="18" customHeight="1">
      <c r="A2" s="2555" t="s">
        <v>469</v>
      </c>
      <c r="B2" s="2555"/>
      <c r="C2" s="2555"/>
      <c r="D2" s="351"/>
      <c r="E2" s="351"/>
      <c r="F2" s="351"/>
      <c r="G2" s="351"/>
      <c r="H2" s="351"/>
      <c r="I2" s="351"/>
    </row>
    <row r="3" spans="1:10" ht="18" customHeight="1">
      <c r="B3" s="351"/>
      <c r="C3" s="351"/>
      <c r="D3" s="351"/>
      <c r="E3" s="351"/>
      <c r="F3" s="351"/>
      <c r="G3" s="351"/>
      <c r="H3" s="351"/>
      <c r="I3" s="351"/>
    </row>
    <row r="4" spans="1:10" ht="13.9" thickBot="1">
      <c r="A4" s="352"/>
      <c r="B4" s="352"/>
      <c r="C4" s="352"/>
    </row>
    <row r="5" spans="1:10" ht="14.25" customHeight="1" thickBot="1">
      <c r="A5" s="2556"/>
      <c r="B5" s="2566" t="s">
        <v>470</v>
      </c>
      <c r="C5" s="2567" t="s">
        <v>5</v>
      </c>
      <c r="D5" s="2553"/>
      <c r="E5" s="2553"/>
      <c r="F5" s="2553"/>
      <c r="G5" s="2553"/>
      <c r="H5" s="2553"/>
      <c r="I5" s="2553"/>
      <c r="J5" s="2554"/>
    </row>
    <row r="6" spans="1:10" ht="13.9" thickBot="1">
      <c r="A6" s="2556"/>
      <c r="B6" s="2566"/>
      <c r="C6" s="2568"/>
      <c r="D6" s="1806" t="s">
        <v>6</v>
      </c>
      <c r="E6" s="1806" t="s">
        <v>7</v>
      </c>
      <c r="F6" s="1806" t="s">
        <v>8</v>
      </c>
      <c r="G6" s="1806" t="s">
        <v>9</v>
      </c>
      <c r="H6" s="1806" t="s">
        <v>10</v>
      </c>
      <c r="I6" s="1984" t="s">
        <v>11</v>
      </c>
      <c r="J6" s="1992" t="s">
        <v>12</v>
      </c>
    </row>
    <row r="7" spans="1:10" ht="14.25" customHeight="1" thickBot="1">
      <c r="A7" s="2557"/>
      <c r="B7" s="2558" t="s">
        <v>20</v>
      </c>
      <c r="C7" s="1037" t="s">
        <v>471</v>
      </c>
      <c r="D7" s="1029">
        <v>358</v>
      </c>
      <c r="E7" s="1029">
        <v>193</v>
      </c>
      <c r="F7" s="1029">
        <v>1077</v>
      </c>
      <c r="G7" s="1029">
        <v>2261</v>
      </c>
      <c r="H7" s="1029">
        <v>6207</v>
      </c>
      <c r="I7" s="1985">
        <v>3831</v>
      </c>
      <c r="J7" s="1993">
        <v>3161</v>
      </c>
    </row>
    <row r="8" spans="1:10" ht="14.25" customHeight="1" thickBot="1">
      <c r="A8" s="2557"/>
      <c r="B8" s="2558"/>
      <c r="C8" s="1038" t="s">
        <v>472</v>
      </c>
      <c r="D8" s="1030">
        <v>135</v>
      </c>
      <c r="E8" s="1030">
        <v>276</v>
      </c>
      <c r="F8" s="1030">
        <v>68</v>
      </c>
      <c r="G8" s="1030">
        <v>149</v>
      </c>
      <c r="H8" s="1030">
        <v>106</v>
      </c>
      <c r="I8" s="1986">
        <v>234</v>
      </c>
      <c r="J8" s="1994">
        <v>221</v>
      </c>
    </row>
    <row r="9" spans="1:10" ht="27" thickBot="1">
      <c r="A9" s="2557"/>
      <c r="B9" s="2558"/>
      <c r="C9" s="1038" t="s">
        <v>473</v>
      </c>
      <c r="D9" s="1030">
        <v>69</v>
      </c>
      <c r="E9" s="1030" t="s">
        <v>30</v>
      </c>
      <c r="F9" s="1030">
        <v>30</v>
      </c>
      <c r="G9" s="1030">
        <v>31</v>
      </c>
      <c r="H9" s="1030">
        <v>27</v>
      </c>
      <c r="I9" s="1986">
        <v>45</v>
      </c>
      <c r="J9" s="1994">
        <v>66</v>
      </c>
    </row>
    <row r="10" spans="1:10" ht="27" thickBot="1">
      <c r="A10" s="2557"/>
      <c r="B10" s="2558"/>
      <c r="C10" s="1038" t="s">
        <v>474</v>
      </c>
      <c r="D10" s="1031">
        <f t="shared" ref="D10" si="0">D9/D8</f>
        <v>0.51111111111111107</v>
      </c>
      <c r="E10" s="1031">
        <v>3.0000000000000001E-3</v>
      </c>
      <c r="F10" s="1031">
        <f>F9/F8</f>
        <v>0.44117647058823528</v>
      </c>
      <c r="G10" s="1031">
        <f>G9/G8</f>
        <v>0.20805369127516779</v>
      </c>
      <c r="H10" s="1031">
        <f>H9/H8</f>
        <v>0.25471698113207547</v>
      </c>
      <c r="I10" s="1987">
        <f>I9/I8</f>
        <v>0.19230769230769232</v>
      </c>
      <c r="J10" s="1995">
        <f>J9/J8</f>
        <v>0.29864253393665158</v>
      </c>
    </row>
    <row r="11" spans="1:10" ht="14.25" customHeight="1" thickBot="1">
      <c r="A11" s="2557"/>
      <c r="B11" s="2558"/>
      <c r="C11" s="1038" t="s">
        <v>475</v>
      </c>
      <c r="D11" s="1030" t="s">
        <v>30</v>
      </c>
      <c r="E11" s="1030" t="s">
        <v>30</v>
      </c>
      <c r="F11" s="1030">
        <v>40</v>
      </c>
      <c r="G11" s="1030">
        <v>31</v>
      </c>
      <c r="H11" s="1030">
        <v>106</v>
      </c>
      <c r="I11" s="1986">
        <v>219</v>
      </c>
      <c r="J11" s="1994">
        <v>221</v>
      </c>
    </row>
    <row r="12" spans="1:10" ht="14.85" customHeight="1" thickBot="1">
      <c r="A12" s="2557"/>
      <c r="B12" s="2558"/>
      <c r="C12" s="1039" t="s">
        <v>476</v>
      </c>
      <c r="D12" s="1032" t="s">
        <v>30</v>
      </c>
      <c r="E12" s="1032">
        <v>7.0000000000000001E-3</v>
      </c>
      <c r="F12" s="1032">
        <f>F11/F8</f>
        <v>0.58823529411764708</v>
      </c>
      <c r="G12" s="1032">
        <f>G11/G8</f>
        <v>0.20805369127516779</v>
      </c>
      <c r="H12" s="1681">
        <f>H11/H8</f>
        <v>1</v>
      </c>
      <c r="I12" s="1043">
        <f>I11/I8</f>
        <v>0.9358974358974359</v>
      </c>
      <c r="J12" s="1996">
        <f>J11/J8</f>
        <v>1</v>
      </c>
    </row>
    <row r="13" spans="1:10" ht="14.25" customHeight="1" thickBot="1">
      <c r="A13" s="2557"/>
      <c r="B13" s="2559" t="s">
        <v>13</v>
      </c>
      <c r="C13" s="1040" t="s">
        <v>471</v>
      </c>
      <c r="D13" s="1029">
        <v>1600</v>
      </c>
      <c r="E13" s="1029">
        <v>362</v>
      </c>
      <c r="F13" s="1029">
        <v>4146</v>
      </c>
      <c r="G13" s="1029">
        <v>1585</v>
      </c>
      <c r="H13" s="1029">
        <v>982</v>
      </c>
      <c r="I13" s="1985">
        <v>4091</v>
      </c>
      <c r="J13" s="1993">
        <v>6046</v>
      </c>
    </row>
    <row r="14" spans="1:10" ht="14.25" customHeight="1" thickBot="1">
      <c r="A14" s="2557"/>
      <c r="B14" s="2559"/>
      <c r="C14" s="1041" t="s">
        <v>472</v>
      </c>
      <c r="D14" s="1030">
        <v>403</v>
      </c>
      <c r="E14" s="1030">
        <v>1945</v>
      </c>
      <c r="F14" s="1030">
        <v>2302</v>
      </c>
      <c r="G14" s="1030">
        <v>499</v>
      </c>
      <c r="H14" s="1030">
        <v>323</v>
      </c>
      <c r="I14" s="1986">
        <v>449</v>
      </c>
      <c r="J14" s="1994">
        <v>350</v>
      </c>
    </row>
    <row r="15" spans="1:10" ht="27" thickBot="1">
      <c r="A15" s="2557"/>
      <c r="B15" s="2559"/>
      <c r="C15" s="1038" t="s">
        <v>473</v>
      </c>
      <c r="D15" s="1030">
        <v>264</v>
      </c>
      <c r="E15" s="1030" t="s">
        <v>30</v>
      </c>
      <c r="F15" s="1030">
        <v>58</v>
      </c>
      <c r="G15" s="1030">
        <v>124</v>
      </c>
      <c r="H15" s="1030">
        <v>159</v>
      </c>
      <c r="I15" s="1986">
        <v>260</v>
      </c>
      <c r="J15" s="1994">
        <v>138</v>
      </c>
    </row>
    <row r="16" spans="1:10" ht="27" thickBot="1">
      <c r="A16" s="2557"/>
      <c r="B16" s="2559"/>
      <c r="C16" s="1038" t="s">
        <v>474</v>
      </c>
      <c r="D16" s="1031">
        <f t="shared" ref="D16" si="1">D15/D14</f>
        <v>0.6550868486352357</v>
      </c>
      <c r="E16" s="1031">
        <v>1E-3</v>
      </c>
      <c r="F16" s="1031">
        <f>F15/F14</f>
        <v>2.5195482189400521E-2</v>
      </c>
      <c r="G16" s="1031">
        <f>G15/G14</f>
        <v>0.24849699398797595</v>
      </c>
      <c r="H16" s="1031">
        <f>H15/H14</f>
        <v>0.49226006191950467</v>
      </c>
      <c r="I16" s="1987">
        <f>I15/I14</f>
        <v>0.57906458797327398</v>
      </c>
      <c r="J16" s="1995">
        <f>J15/J14</f>
        <v>0.39428571428571429</v>
      </c>
    </row>
    <row r="17" spans="1:10" ht="14.25" customHeight="1" thickBot="1">
      <c r="A17" s="2557"/>
      <c r="B17" s="2559"/>
      <c r="C17" s="1038" t="s">
        <v>475</v>
      </c>
      <c r="D17" s="1030" t="s">
        <v>30</v>
      </c>
      <c r="E17" s="1030" t="s">
        <v>30</v>
      </c>
      <c r="F17" s="1030">
        <v>315</v>
      </c>
      <c r="G17" s="1030">
        <v>124</v>
      </c>
      <c r="H17" s="1030">
        <v>159</v>
      </c>
      <c r="I17" s="1988">
        <v>384</v>
      </c>
      <c r="J17" s="1997">
        <v>195</v>
      </c>
    </row>
    <row r="18" spans="1:10" ht="14.85" customHeight="1" thickBot="1">
      <c r="A18" s="2557"/>
      <c r="B18" s="2559"/>
      <c r="C18" s="1039" t="s">
        <v>476</v>
      </c>
      <c r="D18" s="1032" t="s">
        <v>30</v>
      </c>
      <c r="E18" s="1032">
        <v>0.161</v>
      </c>
      <c r="F18" s="1032">
        <f>F17/F14</f>
        <v>0.13683753258036491</v>
      </c>
      <c r="G18" s="1032">
        <f>G17/G14</f>
        <v>0.24849699398797595</v>
      </c>
      <c r="H18" s="1032">
        <f>H17/H14</f>
        <v>0.49226006191950467</v>
      </c>
      <c r="I18" s="1043">
        <f>I17/I14</f>
        <v>0.85523385300668153</v>
      </c>
      <c r="J18" s="1996">
        <f>J17/J14</f>
        <v>0.55714285714285716</v>
      </c>
    </row>
    <row r="19" spans="1:10" ht="14.25" customHeight="1" thickBot="1">
      <c r="A19" s="2557"/>
      <c r="B19" s="2560" t="s">
        <v>123</v>
      </c>
      <c r="C19" s="1040" t="s">
        <v>471</v>
      </c>
      <c r="D19" s="1029">
        <v>5922</v>
      </c>
      <c r="E19" s="1029">
        <v>500</v>
      </c>
      <c r="F19" s="1029">
        <v>5534</v>
      </c>
      <c r="G19" s="1029">
        <v>8679</v>
      </c>
      <c r="H19" s="1029">
        <v>7788</v>
      </c>
      <c r="I19" s="1985">
        <v>5470</v>
      </c>
      <c r="J19" s="1993">
        <v>3523</v>
      </c>
    </row>
    <row r="20" spans="1:10" ht="14.25" customHeight="1" thickBot="1">
      <c r="A20" s="2557"/>
      <c r="B20" s="2561"/>
      <c r="C20" s="1038" t="s">
        <v>472</v>
      </c>
      <c r="D20" s="1030">
        <v>307</v>
      </c>
      <c r="E20" s="1030">
        <v>801</v>
      </c>
      <c r="F20" s="1030">
        <v>64</v>
      </c>
      <c r="G20" s="1030">
        <v>199</v>
      </c>
      <c r="H20" s="1030">
        <v>243</v>
      </c>
      <c r="I20" s="1986">
        <v>356</v>
      </c>
      <c r="J20" s="1994">
        <v>334</v>
      </c>
    </row>
    <row r="21" spans="1:10" ht="27" thickBot="1">
      <c r="A21" s="2557"/>
      <c r="B21" s="2561"/>
      <c r="C21" s="1038" t="s">
        <v>473</v>
      </c>
      <c r="D21" s="1030">
        <v>92</v>
      </c>
      <c r="E21" s="1030" t="s">
        <v>30</v>
      </c>
      <c r="F21" s="1030">
        <v>9</v>
      </c>
      <c r="G21" s="1030">
        <v>90</v>
      </c>
      <c r="H21" s="1030">
        <v>87</v>
      </c>
      <c r="I21" s="1986">
        <v>88</v>
      </c>
      <c r="J21" s="1994">
        <v>53</v>
      </c>
    </row>
    <row r="22" spans="1:10" ht="27" thickBot="1">
      <c r="A22" s="2557"/>
      <c r="B22" s="2561"/>
      <c r="C22" s="1038" t="s">
        <v>474</v>
      </c>
      <c r="D22" s="1031">
        <f>D21/D20</f>
        <v>0.29967426710097722</v>
      </c>
      <c r="E22" s="1031">
        <v>1E-3</v>
      </c>
      <c r="F22" s="1031">
        <f>F21/F20</f>
        <v>0.140625</v>
      </c>
      <c r="G22" s="1031">
        <f>G21/G20</f>
        <v>0.45226130653266333</v>
      </c>
      <c r="H22" s="1031">
        <f>H21/H20</f>
        <v>0.35802469135802467</v>
      </c>
      <c r="I22" s="1987">
        <f>I21/I20</f>
        <v>0.24719101123595505</v>
      </c>
      <c r="J22" s="1995">
        <f>J21/J20</f>
        <v>0.15868263473053892</v>
      </c>
    </row>
    <row r="23" spans="1:10" ht="14.25" customHeight="1" thickBot="1">
      <c r="A23" s="2557"/>
      <c r="B23" s="2561"/>
      <c r="C23" s="1038" t="s">
        <v>475</v>
      </c>
      <c r="D23" s="1030" t="s">
        <v>30</v>
      </c>
      <c r="E23" s="1030" t="s">
        <v>30</v>
      </c>
      <c r="F23" s="1030">
        <v>63</v>
      </c>
      <c r="G23" s="1030">
        <v>90</v>
      </c>
      <c r="H23" s="1030">
        <v>87</v>
      </c>
      <c r="I23" s="1986">
        <v>260</v>
      </c>
      <c r="J23" s="1994">
        <v>243</v>
      </c>
    </row>
    <row r="24" spans="1:10" ht="14.85" customHeight="1" thickBot="1">
      <c r="A24" s="2557"/>
      <c r="B24" s="2562"/>
      <c r="C24" s="1039" t="s">
        <v>476</v>
      </c>
      <c r="D24" s="1032" t="s">
        <v>30</v>
      </c>
      <c r="E24" s="1032">
        <v>0.27100000000000002</v>
      </c>
      <c r="F24" s="1032">
        <f>F23/F20</f>
        <v>0.984375</v>
      </c>
      <c r="G24" s="1032">
        <f>G23/G20</f>
        <v>0.45226130653266333</v>
      </c>
      <c r="H24" s="1032">
        <f>H23/H20</f>
        <v>0.35802469135802467</v>
      </c>
      <c r="I24" s="1043">
        <v>0.72</v>
      </c>
      <c r="J24" s="1996">
        <v>0.72</v>
      </c>
    </row>
    <row r="25" spans="1:10" ht="12.75" customHeight="1" thickBot="1">
      <c r="A25" s="2557"/>
      <c r="B25" s="2563" t="s">
        <v>32</v>
      </c>
      <c r="C25" s="1037" t="s">
        <v>471</v>
      </c>
      <c r="D25" s="1033">
        <f t="shared" ref="D25:J25" si="2">D7+D13+D19</f>
        <v>7880</v>
      </c>
      <c r="E25" s="1033">
        <f t="shared" si="2"/>
        <v>1055</v>
      </c>
      <c r="F25" s="1033">
        <f t="shared" si="2"/>
        <v>10757</v>
      </c>
      <c r="G25" s="1033">
        <f t="shared" si="2"/>
        <v>12525</v>
      </c>
      <c r="H25" s="1033">
        <f t="shared" si="2"/>
        <v>14977</v>
      </c>
      <c r="I25" s="1989">
        <f t="shared" si="2"/>
        <v>13392</v>
      </c>
      <c r="J25" s="1998">
        <f t="shared" si="2"/>
        <v>12730</v>
      </c>
    </row>
    <row r="26" spans="1:10" ht="14.25" customHeight="1" thickBot="1">
      <c r="A26" s="2557"/>
      <c r="B26" s="2564"/>
      <c r="C26" s="1041" t="s">
        <v>472</v>
      </c>
      <c r="D26" s="1033">
        <f t="shared" ref="D26:J26" si="3">D8+D14+D20</f>
        <v>845</v>
      </c>
      <c r="E26" s="1033">
        <f t="shared" si="3"/>
        <v>3022</v>
      </c>
      <c r="F26" s="1033">
        <f t="shared" si="3"/>
        <v>2434</v>
      </c>
      <c r="G26" s="1033">
        <f t="shared" si="3"/>
        <v>847</v>
      </c>
      <c r="H26" s="1033">
        <f t="shared" si="3"/>
        <v>672</v>
      </c>
      <c r="I26" s="1990">
        <f t="shared" si="3"/>
        <v>1039</v>
      </c>
      <c r="J26" s="1616">
        <f t="shared" si="3"/>
        <v>905</v>
      </c>
    </row>
    <row r="27" spans="1:10" ht="27" thickBot="1">
      <c r="A27" s="2557"/>
      <c r="B27" s="2564"/>
      <c r="C27" s="1038" t="s">
        <v>473</v>
      </c>
      <c r="D27" s="1033">
        <f t="shared" ref="D27" si="4">D9+D15+D21</f>
        <v>425</v>
      </c>
      <c r="E27" s="1033">
        <v>35</v>
      </c>
      <c r="F27" s="1033">
        <f>F9+F15+F21</f>
        <v>97</v>
      </c>
      <c r="G27" s="1033">
        <f>G9+G15+G21</f>
        <v>245</v>
      </c>
      <c r="H27" s="1033">
        <f>H9+H15+H21</f>
        <v>273</v>
      </c>
      <c r="I27" s="1989">
        <f>I9+I15+I21</f>
        <v>393</v>
      </c>
      <c r="J27" s="1616">
        <f>J9+J15+J21</f>
        <v>257</v>
      </c>
    </row>
    <row r="28" spans="1:10" ht="27" thickBot="1">
      <c r="A28" s="2557"/>
      <c r="B28" s="2564"/>
      <c r="C28" s="1038" t="s">
        <v>474</v>
      </c>
      <c r="D28" s="1034">
        <f t="shared" ref="D28:G28" si="5">D27/D26</f>
        <v>0.50295857988165682</v>
      </c>
      <c r="E28" s="1034">
        <f>E27/E26</f>
        <v>1.158173395102581E-2</v>
      </c>
      <c r="F28" s="1034">
        <f>F27/F26</f>
        <v>3.9852095316351685E-2</v>
      </c>
      <c r="G28" s="1034">
        <f t="shared" si="5"/>
        <v>0.28925619834710742</v>
      </c>
      <c r="H28" s="1034">
        <f>H27/H26</f>
        <v>0.40625</v>
      </c>
      <c r="I28" s="1991">
        <f>I27/I26</f>
        <v>0.3782483156881617</v>
      </c>
      <c r="J28" s="1617">
        <f>J27/J26</f>
        <v>0.28397790055248617</v>
      </c>
    </row>
    <row r="29" spans="1:10" ht="14.25" customHeight="1" thickBot="1">
      <c r="A29" s="2557"/>
      <c r="B29" s="2564"/>
      <c r="C29" s="1042" t="s">
        <v>475</v>
      </c>
      <c r="D29" s="1035" t="s">
        <v>30</v>
      </c>
      <c r="E29" s="1035" t="s">
        <v>30</v>
      </c>
      <c r="F29" s="1035">
        <f>SUM(F23,F17,F11)</f>
        <v>418</v>
      </c>
      <c r="G29" s="1035">
        <f>G11+G17+G23</f>
        <v>245</v>
      </c>
      <c r="H29" s="1035">
        <f>H11+H17+H23</f>
        <v>352</v>
      </c>
      <c r="I29" s="1096">
        <f>I11+I17+I23</f>
        <v>863</v>
      </c>
      <c r="J29" s="1618">
        <f>J11+J17+J23</f>
        <v>659</v>
      </c>
    </row>
    <row r="30" spans="1:10" ht="14.85" customHeight="1" thickBot="1">
      <c r="A30" s="2557"/>
      <c r="B30" s="2565"/>
      <c r="C30" s="1039" t="s">
        <v>476</v>
      </c>
      <c r="D30" s="1036" t="s">
        <v>30</v>
      </c>
      <c r="E30" s="1036">
        <v>0.17599999999999999</v>
      </c>
      <c r="F30" s="1036">
        <f>F29/F26</f>
        <v>0.17173377156943304</v>
      </c>
      <c r="G30" s="1036">
        <f>G29/G26</f>
        <v>0.28925619834710742</v>
      </c>
      <c r="H30" s="1036">
        <f>H29/H26</f>
        <v>0.52380952380952384</v>
      </c>
      <c r="I30" s="1084">
        <f>I29/I26</f>
        <v>0.83060635226179014</v>
      </c>
      <c r="J30" s="1619">
        <f>J29/J26</f>
        <v>0.7281767955801105</v>
      </c>
    </row>
  </sheetData>
  <mergeCells count="11">
    <mergeCell ref="D5:J5"/>
    <mergeCell ref="A1:B1"/>
    <mergeCell ref="A2:C2"/>
    <mergeCell ref="A5:A6"/>
    <mergeCell ref="A7:A30"/>
    <mergeCell ref="B7:B12"/>
    <mergeCell ref="B13:B18"/>
    <mergeCell ref="B19:B24"/>
    <mergeCell ref="B25:B30"/>
    <mergeCell ref="B5:B6"/>
    <mergeCell ref="C5:C6"/>
  </mergeCells>
  <pageMargins left="0.7" right="0.7" top="0.75" bottom="0.75" header="0.3" footer="0.3"/>
  <pageSetup paperSize="9" orientation="portrait" r:id="rId1"/>
  <headerFooter>
    <oddFooter>&amp;C_x000D_&amp;1#&amp;"Calibri"&amp;10&amp;K000000 C2 - Internal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2D1C1-8D7B-45D6-89CD-A9DB57990814}">
  <sheetPr codeName="Sheet25"/>
  <dimension ref="A1:M23"/>
  <sheetViews>
    <sheetView showGridLines="0" zoomScaleNormal="100" workbookViewId="0"/>
  </sheetViews>
  <sheetFormatPr defaultColWidth="9.140625" defaultRowHeight="15" customHeight="1"/>
  <cols>
    <col min="1" max="1" width="2.42578125" customWidth="1"/>
    <col min="2" max="2" width="25.5703125" customWidth="1"/>
    <col min="3" max="3" width="7.85546875" hidden="1" customWidth="1"/>
    <col min="4" max="5" width="9.140625" hidden="1" customWidth="1"/>
    <col min="6" max="11" width="10.5703125" customWidth="1"/>
  </cols>
  <sheetData>
    <row r="1" spans="1:13" ht="18" customHeight="1">
      <c r="B1" s="10" t="s">
        <v>477</v>
      </c>
      <c r="C1" s="10"/>
      <c r="D1" s="10"/>
      <c r="E1" s="10"/>
      <c r="F1" s="10"/>
      <c r="G1" s="10"/>
      <c r="H1" s="10"/>
      <c r="I1" s="10"/>
      <c r="J1" s="10"/>
      <c r="K1" s="10"/>
      <c r="L1" s="10"/>
      <c r="M1" s="10"/>
    </row>
    <row r="2" spans="1:13" ht="39" customHeight="1">
      <c r="B2" s="2569" t="s">
        <v>478</v>
      </c>
      <c r="C2" s="2569"/>
      <c r="D2" s="2569"/>
      <c r="E2" s="2569"/>
      <c r="F2" s="2569"/>
      <c r="G2" s="2569"/>
      <c r="H2" s="2569"/>
      <c r="I2" s="2569"/>
      <c r="J2" s="2569"/>
      <c r="K2" s="2569"/>
      <c r="L2" s="2569"/>
    </row>
    <row r="3" spans="1:13" thickBot="1"/>
    <row r="4" spans="1:13" ht="14.45">
      <c r="C4" s="355" t="s">
        <v>479</v>
      </c>
      <c r="D4" s="137" t="s">
        <v>480</v>
      </c>
      <c r="E4" s="137" t="s">
        <v>49</v>
      </c>
      <c r="F4" s="2570"/>
      <c r="G4" s="2570"/>
      <c r="H4" s="2570"/>
      <c r="I4" s="2570"/>
      <c r="J4" s="2570"/>
      <c r="K4" s="2570"/>
    </row>
    <row r="5" spans="1:13" thickBot="1">
      <c r="B5" s="2555" t="s">
        <v>481</v>
      </c>
      <c r="C5" s="2555"/>
      <c r="D5" s="2555"/>
      <c r="E5" s="2555"/>
      <c r="F5" s="2555"/>
      <c r="G5" s="2555"/>
      <c r="H5" s="2555"/>
      <c r="I5" s="2555"/>
      <c r="J5" s="2555"/>
      <c r="K5" s="2555"/>
    </row>
    <row r="6" spans="1:13" ht="26.85" customHeight="1" thickBot="1">
      <c r="B6" s="180"/>
      <c r="C6" s="416" t="s">
        <v>451</v>
      </c>
      <c r="D6" s="138" t="s">
        <v>451</v>
      </c>
      <c r="E6" s="138" t="s">
        <v>451</v>
      </c>
      <c r="F6" s="1047" t="s">
        <v>6</v>
      </c>
      <c r="G6" s="1048" t="s">
        <v>7</v>
      </c>
      <c r="H6" s="1048" t="s">
        <v>8</v>
      </c>
      <c r="I6" s="1048" t="s">
        <v>9</v>
      </c>
      <c r="J6" s="1048" t="s">
        <v>10</v>
      </c>
      <c r="K6" s="1807" t="s">
        <v>11</v>
      </c>
      <c r="L6" s="2066" t="s">
        <v>12</v>
      </c>
    </row>
    <row r="7" spans="1:13" thickBot="1">
      <c r="A7" s="183"/>
      <c r="B7" s="883" t="s">
        <v>32</v>
      </c>
      <c r="C7" s="181">
        <v>0.56000000000000005</v>
      </c>
      <c r="D7" s="181">
        <v>0.42</v>
      </c>
      <c r="E7" s="181">
        <v>0.45</v>
      </c>
      <c r="F7" s="1058" t="s">
        <v>482</v>
      </c>
      <c r="G7" s="1059">
        <v>40.9</v>
      </c>
      <c r="H7" s="1060">
        <v>41</v>
      </c>
      <c r="I7" s="1059" t="s">
        <v>483</v>
      </c>
      <c r="J7" s="1057">
        <v>0.1023</v>
      </c>
      <c r="K7" s="2071" t="s">
        <v>483</v>
      </c>
      <c r="L7" s="1057">
        <v>0.108</v>
      </c>
    </row>
    <row r="10" spans="1:13" thickBot="1">
      <c r="B10" s="2555" t="s">
        <v>484</v>
      </c>
      <c r="C10" s="2555"/>
      <c r="D10" s="2555"/>
      <c r="E10" s="2555"/>
      <c r="F10" s="2555"/>
      <c r="G10" s="2555"/>
      <c r="H10" s="2555"/>
      <c r="I10" s="2555"/>
      <c r="J10" s="2555"/>
      <c r="K10" s="2555"/>
    </row>
    <row r="11" spans="1:13" ht="29.1" customHeight="1" thickBot="1">
      <c r="C11" s="612" t="s">
        <v>479</v>
      </c>
      <c r="D11" s="613" t="s">
        <v>480</v>
      </c>
      <c r="E11" s="614" t="s">
        <v>49</v>
      </c>
      <c r="F11" s="1047" t="s">
        <v>6</v>
      </c>
      <c r="G11" s="1048" t="s">
        <v>7</v>
      </c>
      <c r="H11" s="1048" t="s">
        <v>8</v>
      </c>
      <c r="I11" s="1048" t="s">
        <v>9</v>
      </c>
      <c r="J11" s="1048" t="s">
        <v>10</v>
      </c>
      <c r="K11" s="2067" t="s">
        <v>11</v>
      </c>
      <c r="L11" s="2067" t="s">
        <v>12</v>
      </c>
    </row>
    <row r="12" spans="1:13" ht="14.45">
      <c r="A12" s="183"/>
      <c r="B12" s="884" t="s">
        <v>13</v>
      </c>
      <c r="C12" s="610" t="s">
        <v>485</v>
      </c>
      <c r="D12" s="611" t="s">
        <v>485</v>
      </c>
      <c r="E12" s="611" t="s">
        <v>485</v>
      </c>
      <c r="F12" s="555">
        <v>0.50490000000000002</v>
      </c>
      <c r="G12" s="1053">
        <v>0.25</v>
      </c>
      <c r="H12" s="1053">
        <v>5.79E-2</v>
      </c>
      <c r="I12" s="1053">
        <v>0.46150000000000002</v>
      </c>
      <c r="J12" s="1049">
        <v>0.4783</v>
      </c>
      <c r="K12" s="2068">
        <v>0.69</v>
      </c>
      <c r="L12" s="2070">
        <v>0.22600000000000001</v>
      </c>
    </row>
    <row r="13" spans="1:13" ht="14.45">
      <c r="A13" s="183"/>
      <c r="B13" s="885" t="s">
        <v>23</v>
      </c>
      <c r="C13" s="382" t="s">
        <v>485</v>
      </c>
      <c r="D13" s="382" t="s">
        <v>485</v>
      </c>
      <c r="E13" s="382" t="s">
        <v>485</v>
      </c>
      <c r="F13" s="556">
        <v>0.63929999999999998</v>
      </c>
      <c r="G13" s="1056">
        <v>5.5599999999999997E-2</v>
      </c>
      <c r="H13" s="1054">
        <v>1.44E-2</v>
      </c>
      <c r="I13" s="1054">
        <v>0.45450000000000002</v>
      </c>
      <c r="J13" s="1050">
        <v>0.5333</v>
      </c>
      <c r="K13" s="386">
        <v>0.39</v>
      </c>
      <c r="L13" s="386">
        <v>0.13200000000000001</v>
      </c>
    </row>
    <row r="14" spans="1:13" ht="14.45">
      <c r="A14" s="183"/>
      <c r="B14" s="885" t="s">
        <v>20</v>
      </c>
      <c r="C14" s="381" t="s">
        <v>485</v>
      </c>
      <c r="D14" s="381" t="s">
        <v>485</v>
      </c>
      <c r="E14" s="381" t="s">
        <v>485</v>
      </c>
      <c r="F14" s="557">
        <v>0.4375</v>
      </c>
      <c r="G14" s="1054">
        <v>5.5599999999999997E-2</v>
      </c>
      <c r="H14" s="1054">
        <v>1.44E-2</v>
      </c>
      <c r="I14" s="1054">
        <v>0.2727</v>
      </c>
      <c r="J14" s="1050">
        <v>0.5</v>
      </c>
      <c r="K14" s="386">
        <v>0.4</v>
      </c>
      <c r="L14" s="386">
        <v>9.4E-2</v>
      </c>
    </row>
    <row r="15" spans="1:13" ht="14.45">
      <c r="A15" s="183"/>
      <c r="B15" s="886" t="s">
        <v>486</v>
      </c>
      <c r="C15" s="383" t="s">
        <v>485</v>
      </c>
      <c r="D15" s="383" t="s">
        <v>485</v>
      </c>
      <c r="E15" s="383" t="s">
        <v>485</v>
      </c>
      <c r="F15" s="558">
        <v>0.35899999999999999</v>
      </c>
      <c r="G15" s="1055">
        <v>0</v>
      </c>
      <c r="H15" s="1055">
        <v>0.3478</v>
      </c>
      <c r="I15" s="1054">
        <v>0.23380000000000001</v>
      </c>
      <c r="J15" s="1050">
        <v>0.2923</v>
      </c>
      <c r="K15" s="386">
        <v>0.25</v>
      </c>
      <c r="L15" s="386">
        <v>0.433</v>
      </c>
    </row>
    <row r="16" spans="1:13" ht="14.45">
      <c r="A16" s="183"/>
      <c r="B16" s="886" t="s">
        <v>102</v>
      </c>
      <c r="C16" s="383"/>
      <c r="D16" s="383"/>
      <c r="E16" s="383"/>
      <c r="F16" s="558" t="s">
        <v>30</v>
      </c>
      <c r="G16" s="1055" t="s">
        <v>30</v>
      </c>
      <c r="H16" s="1055" t="s">
        <v>30</v>
      </c>
      <c r="I16" s="1054" t="s">
        <v>30</v>
      </c>
      <c r="J16" s="1051">
        <v>0.25</v>
      </c>
      <c r="K16" s="2069">
        <v>0.24</v>
      </c>
      <c r="L16" s="2069">
        <v>0.113</v>
      </c>
    </row>
    <row r="17" spans="1:12" thickBot="1">
      <c r="A17" s="183"/>
      <c r="B17" s="887" t="s">
        <v>487</v>
      </c>
      <c r="C17" s="384" t="s">
        <v>485</v>
      </c>
      <c r="D17" s="384" t="s">
        <v>485</v>
      </c>
      <c r="E17" s="384" t="s">
        <v>485</v>
      </c>
      <c r="F17" s="387">
        <v>0.4395</v>
      </c>
      <c r="G17" s="1052">
        <v>0.23200000000000001</v>
      </c>
      <c r="H17" s="1052">
        <v>0.46379999999999999</v>
      </c>
      <c r="I17" s="1052">
        <v>0.2772</v>
      </c>
      <c r="J17" s="1052">
        <v>0.3241</v>
      </c>
      <c r="K17" s="388">
        <v>0.33</v>
      </c>
      <c r="L17" s="388" t="s">
        <v>485</v>
      </c>
    </row>
    <row r="18" spans="1:12" ht="14.45">
      <c r="I18" s="182"/>
      <c r="J18" s="182"/>
      <c r="K18" s="182"/>
    </row>
    <row r="20" spans="1:12" ht="14.25" customHeight="1" thickBot="1">
      <c r="B20" s="2555" t="s">
        <v>484</v>
      </c>
      <c r="C20" s="2555"/>
      <c r="D20" s="2555"/>
      <c r="E20" s="2555"/>
      <c r="F20" s="2555"/>
      <c r="G20" s="2555"/>
      <c r="H20" s="2555"/>
      <c r="I20" s="2555"/>
      <c r="J20" s="2555"/>
      <c r="K20" s="2555"/>
    </row>
    <row r="21" spans="1:12" thickBot="1">
      <c r="C21" s="612" t="s">
        <v>479</v>
      </c>
      <c r="D21" s="613" t="s">
        <v>480</v>
      </c>
      <c r="E21" s="614" t="s">
        <v>49</v>
      </c>
      <c r="F21" s="1047" t="s">
        <v>6</v>
      </c>
      <c r="G21" s="1048" t="s">
        <v>7</v>
      </c>
      <c r="H21" s="1048" t="s">
        <v>8</v>
      </c>
      <c r="I21" s="1048" t="s">
        <v>9</v>
      </c>
      <c r="J21" s="1048" t="s">
        <v>10</v>
      </c>
      <c r="K21" s="2067" t="s">
        <v>11</v>
      </c>
      <c r="L21" s="2067" t="s">
        <v>12</v>
      </c>
    </row>
    <row r="22" spans="1:12" ht="14.45">
      <c r="B22" s="884" t="s">
        <v>66</v>
      </c>
      <c r="C22" s="610" t="s">
        <v>485</v>
      </c>
      <c r="D22" s="611" t="s">
        <v>485</v>
      </c>
      <c r="E22" s="611" t="s">
        <v>485</v>
      </c>
      <c r="F22" s="1686" t="s">
        <v>482</v>
      </c>
      <c r="G22" s="1687" t="s">
        <v>482</v>
      </c>
      <c r="H22" s="1687" t="s">
        <v>482</v>
      </c>
      <c r="I22" s="1684" t="s">
        <v>482</v>
      </c>
      <c r="J22" s="1682" t="s">
        <v>482</v>
      </c>
      <c r="K22" s="2068">
        <v>0.57999999999999996</v>
      </c>
      <c r="L22" s="2068">
        <v>0.52800000000000002</v>
      </c>
    </row>
    <row r="23" spans="1:12" thickBot="1">
      <c r="A23" s="183"/>
      <c r="B23" s="1492" t="s">
        <v>67</v>
      </c>
      <c r="C23" s="382" t="s">
        <v>485</v>
      </c>
      <c r="D23" s="382" t="s">
        <v>485</v>
      </c>
      <c r="E23" s="382" t="s">
        <v>485</v>
      </c>
      <c r="F23" s="1493" t="s">
        <v>482</v>
      </c>
      <c r="G23" s="1688" t="s">
        <v>482</v>
      </c>
      <c r="H23" s="1688" t="s">
        <v>482</v>
      </c>
      <c r="I23" s="1685" t="s">
        <v>482</v>
      </c>
      <c r="J23" s="1683" t="s">
        <v>482</v>
      </c>
      <c r="K23" s="388">
        <v>0.42</v>
      </c>
      <c r="L23" s="388">
        <v>0.47199999999999998</v>
      </c>
    </row>
  </sheetData>
  <mergeCells count="5">
    <mergeCell ref="B20:K20"/>
    <mergeCell ref="B10:K10"/>
    <mergeCell ref="B5:K5"/>
    <mergeCell ref="B2:L2"/>
    <mergeCell ref="F4:K4"/>
  </mergeCells>
  <phoneticPr fontId="15" type="noConversion"/>
  <pageMargins left="0.7" right="0.7" top="0.75" bottom="0.75" header="0.3" footer="0.3"/>
  <headerFooter>
    <oddFooter>&amp;C_x000D_&amp;1#&amp;"Calibri"&amp;10&amp;K000000 C2 - Internal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63161-C888-42FE-9143-DBD0C8382A33}">
  <sheetPr codeName="Sheet26"/>
  <dimension ref="B1:BE95"/>
  <sheetViews>
    <sheetView showGridLines="0" zoomScaleNormal="100" workbookViewId="0">
      <pane xSplit="3" topLeftCell="AG1" activePane="topRight" state="frozen"/>
      <selection pane="topRight"/>
    </sheetView>
  </sheetViews>
  <sheetFormatPr defaultColWidth="8.85546875" defaultRowHeight="13.9"/>
  <cols>
    <col min="1" max="1" width="3.5703125" style="7" customWidth="1"/>
    <col min="2" max="2" width="20.42578125" style="7" bestFit="1" customWidth="1"/>
    <col min="3" max="3" width="40.42578125" style="7" customWidth="1"/>
    <col min="4" max="4" width="12" style="7" customWidth="1"/>
    <col min="5" max="5" width="10.85546875" style="7" customWidth="1"/>
    <col min="6" max="9" width="10.5703125" style="7" customWidth="1"/>
    <col min="10" max="10" width="12" style="7" customWidth="1"/>
    <col min="11" max="11" width="10.85546875" style="7" customWidth="1"/>
    <col min="12" max="15" width="10.5703125" style="7" customWidth="1"/>
    <col min="16" max="21" width="9.42578125" style="7" customWidth="1"/>
    <col min="22" max="22" width="10.5703125" style="7" customWidth="1"/>
    <col min="23" max="28" width="9.42578125" style="7" customWidth="1"/>
    <col min="29" max="29" width="10.5703125" style="7" customWidth="1"/>
    <col min="30" max="35" width="8.85546875" style="7" customWidth="1"/>
    <col min="36" max="37" width="8.85546875" style="7"/>
    <col min="38" max="38" width="10.140625" style="7" bestFit="1" customWidth="1"/>
    <col min="39" max="16384" width="8.85546875" style="7"/>
  </cols>
  <sheetData>
    <row r="1" spans="2:52" ht="17.45">
      <c r="B1" s="11" t="s">
        <v>488</v>
      </c>
    </row>
    <row r="2" spans="2:52" ht="17.45">
      <c r="B2" s="11" t="s">
        <v>489</v>
      </c>
    </row>
    <row r="3" spans="2:52" ht="18" thickBot="1">
      <c r="B3" s="11"/>
    </row>
    <row r="4" spans="2:52" ht="14.25" customHeight="1">
      <c r="B4" s="2676" t="s">
        <v>470</v>
      </c>
      <c r="C4" s="1639" t="s">
        <v>5</v>
      </c>
      <c r="D4" s="2695" t="s">
        <v>6</v>
      </c>
      <c r="E4" s="2696"/>
      <c r="F4" s="2696"/>
      <c r="G4" s="2696"/>
      <c r="H4" s="2696"/>
      <c r="I4" s="2697"/>
      <c r="J4" s="2695" t="s">
        <v>7</v>
      </c>
      <c r="K4" s="2696"/>
      <c r="L4" s="2696"/>
      <c r="M4" s="2696"/>
      <c r="N4" s="2696"/>
      <c r="O4" s="2697"/>
      <c r="P4" s="2657" t="s">
        <v>8</v>
      </c>
      <c r="Q4" s="2658"/>
      <c r="R4" s="2658"/>
      <c r="S4" s="2658"/>
      <c r="T4" s="2658"/>
      <c r="U4" s="2658"/>
      <c r="V4" s="2659"/>
      <c r="W4" s="2657" t="s">
        <v>9</v>
      </c>
      <c r="X4" s="2658"/>
      <c r="Y4" s="2658"/>
      <c r="Z4" s="2658"/>
      <c r="AA4" s="2658"/>
      <c r="AB4" s="2658"/>
      <c r="AC4" s="2659"/>
      <c r="AD4" s="2657" t="s">
        <v>10</v>
      </c>
      <c r="AE4" s="2658"/>
      <c r="AF4" s="2658"/>
      <c r="AG4" s="2658"/>
      <c r="AH4" s="2658"/>
      <c r="AI4" s="2658"/>
      <c r="AJ4" s="2659"/>
      <c r="AK4" s="2657" t="s">
        <v>11</v>
      </c>
      <c r="AL4" s="2658"/>
      <c r="AM4" s="2658"/>
      <c r="AN4" s="2658"/>
      <c r="AO4" s="2658"/>
      <c r="AP4" s="2658"/>
      <c r="AQ4" s="2659"/>
      <c r="AR4" s="2657" t="s">
        <v>12</v>
      </c>
      <c r="AS4" s="2658"/>
      <c r="AT4" s="2658"/>
      <c r="AU4" s="2658"/>
      <c r="AV4" s="2658"/>
      <c r="AW4" s="2658"/>
      <c r="AX4" s="2659"/>
    </row>
    <row r="5" spans="2:52" ht="14.45" thickBot="1">
      <c r="B5" s="2677"/>
      <c r="C5" s="1691" t="s">
        <v>490</v>
      </c>
      <c r="D5" s="504" t="s">
        <v>221</v>
      </c>
      <c r="E5" s="175" t="s">
        <v>222</v>
      </c>
      <c r="F5" s="175" t="s">
        <v>223</v>
      </c>
      <c r="G5" s="175" t="s">
        <v>224</v>
      </c>
      <c r="H5" s="175" t="s">
        <v>225</v>
      </c>
      <c r="I5" s="503" t="s">
        <v>226</v>
      </c>
      <c r="J5" s="504" t="s">
        <v>221</v>
      </c>
      <c r="K5" s="175" t="s">
        <v>222</v>
      </c>
      <c r="L5" s="175" t="s">
        <v>223</v>
      </c>
      <c r="M5" s="175" t="s">
        <v>224</v>
      </c>
      <c r="N5" s="175" t="s">
        <v>225</v>
      </c>
      <c r="O5" s="503" t="s">
        <v>226</v>
      </c>
      <c r="P5" s="502" t="s">
        <v>221</v>
      </c>
      <c r="Q5" s="175" t="s">
        <v>222</v>
      </c>
      <c r="R5" s="175" t="s">
        <v>223</v>
      </c>
      <c r="S5" s="175" t="s">
        <v>224</v>
      </c>
      <c r="T5" s="175" t="s">
        <v>225</v>
      </c>
      <c r="U5" s="184" t="s">
        <v>226</v>
      </c>
      <c r="V5" s="503" t="s">
        <v>232</v>
      </c>
      <c r="W5" s="502" t="s">
        <v>221</v>
      </c>
      <c r="X5" s="175" t="s">
        <v>222</v>
      </c>
      <c r="Y5" s="184" t="s">
        <v>223</v>
      </c>
      <c r="Z5" s="184" t="s">
        <v>224</v>
      </c>
      <c r="AA5" s="184" t="s">
        <v>225</v>
      </c>
      <c r="AB5" s="175" t="s">
        <v>226</v>
      </c>
      <c r="AC5" s="503" t="s">
        <v>232</v>
      </c>
      <c r="AD5" s="504" t="s">
        <v>221</v>
      </c>
      <c r="AE5" s="175" t="s">
        <v>222</v>
      </c>
      <c r="AF5" s="184" t="s">
        <v>223</v>
      </c>
      <c r="AG5" s="184" t="s">
        <v>224</v>
      </c>
      <c r="AH5" s="184" t="s">
        <v>225</v>
      </c>
      <c r="AI5" s="175" t="s">
        <v>226</v>
      </c>
      <c r="AJ5" s="503" t="s">
        <v>232</v>
      </c>
      <c r="AK5" s="504" t="s">
        <v>221</v>
      </c>
      <c r="AL5" s="175" t="s">
        <v>222</v>
      </c>
      <c r="AM5" s="184" t="s">
        <v>223</v>
      </c>
      <c r="AN5" s="184" t="s">
        <v>224</v>
      </c>
      <c r="AO5" s="184" t="s">
        <v>225</v>
      </c>
      <c r="AP5" s="175" t="s">
        <v>226</v>
      </c>
      <c r="AQ5" s="503" t="s">
        <v>232</v>
      </c>
      <c r="AR5" s="504" t="s">
        <v>221</v>
      </c>
      <c r="AS5" s="175" t="s">
        <v>222</v>
      </c>
      <c r="AT5" s="184" t="s">
        <v>223</v>
      </c>
      <c r="AU5" s="184" t="s">
        <v>224</v>
      </c>
      <c r="AV5" s="184" t="s">
        <v>225</v>
      </c>
      <c r="AW5" s="175" t="s">
        <v>226</v>
      </c>
      <c r="AX5" s="503" t="s">
        <v>232</v>
      </c>
    </row>
    <row r="6" spans="2:52" ht="15" customHeight="1">
      <c r="B6" s="2698" t="s">
        <v>99</v>
      </c>
      <c r="C6" s="1692" t="s">
        <v>491</v>
      </c>
      <c r="D6" s="505">
        <v>434</v>
      </c>
      <c r="E6" s="506">
        <v>942</v>
      </c>
      <c r="F6" s="506">
        <v>839</v>
      </c>
      <c r="G6" s="506">
        <v>1012</v>
      </c>
      <c r="H6" s="506">
        <v>764</v>
      </c>
      <c r="I6" s="507">
        <v>105</v>
      </c>
      <c r="J6" s="505">
        <v>304</v>
      </c>
      <c r="K6" s="506">
        <v>718</v>
      </c>
      <c r="L6" s="506">
        <v>691</v>
      </c>
      <c r="M6" s="506">
        <v>804</v>
      </c>
      <c r="N6" s="506">
        <v>543</v>
      </c>
      <c r="O6" s="507">
        <v>57</v>
      </c>
      <c r="P6" s="615">
        <v>208</v>
      </c>
      <c r="Q6" s="506">
        <v>593</v>
      </c>
      <c r="R6" s="506">
        <v>621</v>
      </c>
      <c r="S6" s="506">
        <v>654</v>
      </c>
      <c r="T6" s="506">
        <v>523</v>
      </c>
      <c r="U6" s="631">
        <v>59</v>
      </c>
      <c r="V6" s="510">
        <f>SUM(P6:U6)</f>
        <v>2658</v>
      </c>
      <c r="W6" s="505">
        <v>391</v>
      </c>
      <c r="X6" s="506">
        <v>872</v>
      </c>
      <c r="Y6" s="506">
        <v>826</v>
      </c>
      <c r="Z6" s="506">
        <v>791</v>
      </c>
      <c r="AA6" s="506">
        <v>668</v>
      </c>
      <c r="AB6" s="506">
        <v>93</v>
      </c>
      <c r="AC6" s="510">
        <f>SUM(W6:AB6)</f>
        <v>3641</v>
      </c>
      <c r="AD6" s="508">
        <v>567</v>
      </c>
      <c r="AE6" s="509">
        <v>998</v>
      </c>
      <c r="AF6" s="509">
        <v>913</v>
      </c>
      <c r="AG6" s="509">
        <v>855</v>
      </c>
      <c r="AH6" s="509">
        <v>713</v>
      </c>
      <c r="AI6" s="506">
        <v>105</v>
      </c>
      <c r="AJ6" s="510">
        <f>SUM(AD6:AI6)</f>
        <v>4151</v>
      </c>
      <c r="AK6" s="508">
        <v>731</v>
      </c>
      <c r="AL6" s="509">
        <v>1135</v>
      </c>
      <c r="AM6" s="509">
        <v>1068</v>
      </c>
      <c r="AN6" s="509">
        <v>1012</v>
      </c>
      <c r="AO6" s="509">
        <v>918</v>
      </c>
      <c r="AP6" s="509">
        <v>142</v>
      </c>
      <c r="AQ6" s="510">
        <v>5006</v>
      </c>
      <c r="AR6" s="508">
        <v>495</v>
      </c>
      <c r="AS6" s="509">
        <v>1155</v>
      </c>
      <c r="AT6" s="509">
        <v>1153</v>
      </c>
      <c r="AU6" s="509">
        <v>1011</v>
      </c>
      <c r="AV6" s="509">
        <v>910</v>
      </c>
      <c r="AW6" s="509">
        <v>127</v>
      </c>
      <c r="AX6" s="510">
        <v>4851</v>
      </c>
    </row>
    <row r="7" spans="2:52" ht="15" customHeight="1">
      <c r="B7" s="2699"/>
      <c r="C7" s="1693" t="s">
        <v>492</v>
      </c>
      <c r="D7" s="511">
        <v>0</v>
      </c>
      <c r="E7" s="512">
        <v>21</v>
      </c>
      <c r="F7" s="512">
        <v>67</v>
      </c>
      <c r="G7" s="512">
        <v>48</v>
      </c>
      <c r="H7" s="512">
        <v>10</v>
      </c>
      <c r="I7" s="513">
        <v>1</v>
      </c>
      <c r="J7" s="511">
        <v>0</v>
      </c>
      <c r="K7" s="512">
        <v>21</v>
      </c>
      <c r="L7" s="512">
        <v>65</v>
      </c>
      <c r="M7" s="512">
        <v>44</v>
      </c>
      <c r="N7" s="512">
        <v>5</v>
      </c>
      <c r="O7" s="513">
        <v>0</v>
      </c>
      <c r="P7" s="1399">
        <v>0</v>
      </c>
      <c r="Q7" s="512">
        <v>4</v>
      </c>
      <c r="R7" s="512">
        <v>23</v>
      </c>
      <c r="S7" s="512">
        <v>22</v>
      </c>
      <c r="T7" s="512">
        <v>5</v>
      </c>
      <c r="U7" s="512">
        <v>0</v>
      </c>
      <c r="V7" s="1401">
        <f t="shared" ref="V7:V43" si="0">SUM(P7:U7)</f>
        <v>54</v>
      </c>
      <c r="W7" s="511">
        <v>0</v>
      </c>
      <c r="X7" s="512">
        <v>3</v>
      </c>
      <c r="Y7" s="512">
        <v>32</v>
      </c>
      <c r="Z7" s="512">
        <v>24</v>
      </c>
      <c r="AA7" s="512">
        <v>2</v>
      </c>
      <c r="AB7" s="512">
        <v>0</v>
      </c>
      <c r="AC7" s="1401">
        <f t="shared" ref="AC7:AC43" si="1">SUM(W7:AB7)</f>
        <v>61</v>
      </c>
      <c r="AD7" s="519">
        <v>0</v>
      </c>
      <c r="AE7" s="514">
        <v>4</v>
      </c>
      <c r="AF7" s="514">
        <v>17</v>
      </c>
      <c r="AG7" s="514">
        <v>27</v>
      </c>
      <c r="AH7" s="514">
        <v>4</v>
      </c>
      <c r="AI7" s="512">
        <v>0</v>
      </c>
      <c r="AJ7" s="1401">
        <f t="shared" ref="AJ7:AJ43" si="2">SUM(AD7:AI7)</f>
        <v>52</v>
      </c>
      <c r="AK7" s="519">
        <v>12</v>
      </c>
      <c r="AL7" s="514">
        <v>129</v>
      </c>
      <c r="AM7" s="514">
        <v>196</v>
      </c>
      <c r="AN7" s="514">
        <v>155</v>
      </c>
      <c r="AO7" s="514">
        <v>88</v>
      </c>
      <c r="AP7" s="514">
        <v>5</v>
      </c>
      <c r="AQ7" s="1401">
        <v>585</v>
      </c>
      <c r="AR7" s="519">
        <v>0</v>
      </c>
      <c r="AS7" s="514">
        <v>6</v>
      </c>
      <c r="AT7" s="514">
        <v>40</v>
      </c>
      <c r="AU7" s="514">
        <v>40</v>
      </c>
      <c r="AV7" s="514">
        <v>11</v>
      </c>
      <c r="AW7" s="514">
        <v>0</v>
      </c>
      <c r="AX7" s="1401">
        <v>97</v>
      </c>
    </row>
    <row r="8" spans="2:52" ht="15" customHeight="1">
      <c r="B8" s="2699"/>
      <c r="C8" s="1693" t="s">
        <v>493</v>
      </c>
      <c r="D8" s="1406"/>
      <c r="E8" s="1406"/>
      <c r="F8" s="1406"/>
      <c r="G8" s="1406"/>
      <c r="H8" s="1406"/>
      <c r="I8" s="1412"/>
      <c r="J8" s="1406"/>
      <c r="K8" s="1406"/>
      <c r="L8" s="1406"/>
      <c r="M8" s="1406"/>
      <c r="N8" s="1406"/>
      <c r="O8" s="1412"/>
      <c r="P8" s="1411"/>
      <c r="Q8" s="1406"/>
      <c r="R8" s="1406"/>
      <c r="S8" s="1406"/>
      <c r="T8" s="1406"/>
      <c r="U8" s="1406"/>
      <c r="V8" s="1412"/>
      <c r="W8" s="1411"/>
      <c r="X8" s="1406"/>
      <c r="Y8" s="1406"/>
      <c r="Z8" s="1406"/>
      <c r="AA8" s="1406"/>
      <c r="AB8" s="1406"/>
      <c r="AC8" s="1412"/>
      <c r="AD8" s="1411"/>
      <c r="AE8" s="1406"/>
      <c r="AF8" s="1406"/>
      <c r="AG8" s="1406"/>
      <c r="AH8" s="1406"/>
      <c r="AI8" s="1406"/>
      <c r="AJ8" s="1412"/>
      <c r="AK8" s="1601">
        <v>439</v>
      </c>
      <c r="AL8" s="1602">
        <v>745</v>
      </c>
      <c r="AM8" s="1602">
        <v>736</v>
      </c>
      <c r="AN8" s="1602">
        <v>726</v>
      </c>
      <c r="AO8" s="1602">
        <v>695</v>
      </c>
      <c r="AP8" s="1602">
        <v>123</v>
      </c>
      <c r="AQ8" s="2072">
        <v>3464</v>
      </c>
      <c r="AR8" s="1601">
        <v>260</v>
      </c>
      <c r="AS8" s="1602">
        <v>714</v>
      </c>
      <c r="AT8" s="1602">
        <v>766</v>
      </c>
      <c r="AU8" s="1602">
        <v>692</v>
      </c>
      <c r="AV8" s="1602">
        <v>701</v>
      </c>
      <c r="AW8" s="1602">
        <v>107</v>
      </c>
      <c r="AX8" s="2072">
        <v>3240</v>
      </c>
    </row>
    <row r="9" spans="2:52" ht="15" customHeight="1" thickBot="1">
      <c r="B9" s="2700"/>
      <c r="C9" s="1694" t="s">
        <v>494</v>
      </c>
      <c r="D9" s="1410"/>
      <c r="E9" s="1410"/>
      <c r="F9" s="1410"/>
      <c r="G9" s="1410"/>
      <c r="H9" s="1410"/>
      <c r="I9" s="1412"/>
      <c r="J9" s="1410"/>
      <c r="K9" s="1410"/>
      <c r="L9" s="1410"/>
      <c r="M9" s="1410"/>
      <c r="N9" s="1410"/>
      <c r="O9" s="1412"/>
      <c r="P9" s="1414"/>
      <c r="Q9" s="1410"/>
      <c r="R9" s="1410"/>
      <c r="S9" s="1410"/>
      <c r="T9" s="1410"/>
      <c r="U9" s="1410"/>
      <c r="V9" s="1413"/>
      <c r="W9" s="1414"/>
      <c r="X9" s="1410"/>
      <c r="Y9" s="1410"/>
      <c r="Z9" s="1410"/>
      <c r="AA9" s="1410"/>
      <c r="AB9" s="1410"/>
      <c r="AC9" s="1413"/>
      <c r="AD9" s="1414"/>
      <c r="AE9" s="1410"/>
      <c r="AF9" s="1410"/>
      <c r="AG9" s="1410"/>
      <c r="AH9" s="1410"/>
      <c r="AI9" s="1410"/>
      <c r="AJ9" s="1413"/>
      <c r="AK9" s="1603">
        <v>292</v>
      </c>
      <c r="AL9" s="1604">
        <v>390</v>
      </c>
      <c r="AM9" s="1604">
        <v>332</v>
      </c>
      <c r="AN9" s="1604">
        <v>286</v>
      </c>
      <c r="AO9" s="1604">
        <v>223</v>
      </c>
      <c r="AP9" s="1604">
        <v>19</v>
      </c>
      <c r="AQ9" s="2073">
        <v>1542</v>
      </c>
      <c r="AR9" s="1603">
        <v>235</v>
      </c>
      <c r="AS9" s="1604">
        <v>441</v>
      </c>
      <c r="AT9" s="1604">
        <v>387</v>
      </c>
      <c r="AU9" s="1604">
        <v>319</v>
      </c>
      <c r="AV9" s="1604">
        <v>209</v>
      </c>
      <c r="AW9" s="1604">
        <v>20</v>
      </c>
      <c r="AX9" s="2073">
        <v>1611</v>
      </c>
    </row>
    <row r="10" spans="2:52" ht="15" customHeight="1">
      <c r="B10" s="2701" t="s">
        <v>93</v>
      </c>
      <c r="C10" s="1695" t="s">
        <v>491</v>
      </c>
      <c r="D10" s="1395">
        <v>79</v>
      </c>
      <c r="E10" s="1395">
        <v>123</v>
      </c>
      <c r="F10" s="1395">
        <v>135</v>
      </c>
      <c r="G10" s="1396">
        <v>193</v>
      </c>
      <c r="H10" s="1395">
        <v>146</v>
      </c>
      <c r="I10" s="1422">
        <v>17</v>
      </c>
      <c r="J10" s="1395">
        <v>67</v>
      </c>
      <c r="K10" s="1395">
        <v>96</v>
      </c>
      <c r="L10" s="1395">
        <v>123</v>
      </c>
      <c r="M10" s="1396">
        <v>158</v>
      </c>
      <c r="N10" s="1395">
        <v>116</v>
      </c>
      <c r="O10" s="1422">
        <v>12</v>
      </c>
      <c r="P10" s="1420">
        <v>53</v>
      </c>
      <c r="Q10" s="1395">
        <v>90</v>
      </c>
      <c r="R10" s="1395">
        <v>109</v>
      </c>
      <c r="S10" s="1395">
        <v>152</v>
      </c>
      <c r="T10" s="1395">
        <v>115</v>
      </c>
      <c r="U10" s="1395">
        <v>18</v>
      </c>
      <c r="V10" s="1427">
        <f t="shared" si="0"/>
        <v>537</v>
      </c>
      <c r="W10" s="1420">
        <v>95</v>
      </c>
      <c r="X10" s="1395">
        <v>134</v>
      </c>
      <c r="Y10" s="1395">
        <v>142</v>
      </c>
      <c r="Z10" s="1395">
        <v>187</v>
      </c>
      <c r="AA10" s="1395">
        <v>163</v>
      </c>
      <c r="AB10" s="1395">
        <v>28</v>
      </c>
      <c r="AC10" s="1427">
        <f t="shared" si="1"/>
        <v>749</v>
      </c>
      <c r="AD10" s="1429">
        <v>142</v>
      </c>
      <c r="AE10" s="1402">
        <v>151</v>
      </c>
      <c r="AF10" s="1402">
        <v>156</v>
      </c>
      <c r="AG10" s="1402">
        <v>204</v>
      </c>
      <c r="AH10" s="1402">
        <v>160</v>
      </c>
      <c r="AI10" s="1395">
        <v>36</v>
      </c>
      <c r="AJ10" s="1427">
        <f t="shared" si="2"/>
        <v>849</v>
      </c>
      <c r="AK10" s="1429">
        <v>182</v>
      </c>
      <c r="AL10" s="1402">
        <v>182</v>
      </c>
      <c r="AM10" s="1402">
        <v>176</v>
      </c>
      <c r="AN10" s="1402">
        <v>218</v>
      </c>
      <c r="AO10" s="1402">
        <v>195</v>
      </c>
      <c r="AP10" s="1402">
        <v>43</v>
      </c>
      <c r="AQ10" s="2074">
        <v>996</v>
      </c>
      <c r="AR10" s="1429">
        <v>138</v>
      </c>
      <c r="AS10" s="1402">
        <v>175</v>
      </c>
      <c r="AT10" s="1402">
        <v>162</v>
      </c>
      <c r="AU10" s="1402">
        <v>185</v>
      </c>
      <c r="AV10" s="1402">
        <v>175</v>
      </c>
      <c r="AW10" s="1402">
        <v>32</v>
      </c>
      <c r="AX10" s="2074">
        <v>867</v>
      </c>
    </row>
    <row r="11" spans="2:52" ht="15" customHeight="1">
      <c r="B11" s="2702"/>
      <c r="C11" s="1696" t="s">
        <v>492</v>
      </c>
      <c r="D11" s="1394">
        <v>1</v>
      </c>
      <c r="E11" s="1394">
        <v>2</v>
      </c>
      <c r="F11" s="1394">
        <v>11</v>
      </c>
      <c r="G11" s="1397">
        <v>15</v>
      </c>
      <c r="H11" s="1394">
        <v>4</v>
      </c>
      <c r="I11" s="1425">
        <v>0</v>
      </c>
      <c r="J11" s="1394">
        <v>0</v>
      </c>
      <c r="K11" s="1394">
        <v>0</v>
      </c>
      <c r="L11" s="1394">
        <v>4</v>
      </c>
      <c r="M11" s="1397">
        <v>4</v>
      </c>
      <c r="N11" s="1394">
        <v>1</v>
      </c>
      <c r="O11" s="1425">
        <v>0</v>
      </c>
      <c r="P11" s="1421">
        <v>0</v>
      </c>
      <c r="Q11" s="1394">
        <v>0</v>
      </c>
      <c r="R11" s="1394">
        <v>0</v>
      </c>
      <c r="S11" s="1394">
        <v>6</v>
      </c>
      <c r="T11" s="1394">
        <v>0</v>
      </c>
      <c r="U11" s="1394">
        <v>0</v>
      </c>
      <c r="V11" s="1428">
        <f t="shared" si="0"/>
        <v>6</v>
      </c>
      <c r="W11" s="1421">
        <v>0</v>
      </c>
      <c r="X11" s="1394">
        <v>0</v>
      </c>
      <c r="Y11" s="1394">
        <v>2</v>
      </c>
      <c r="Z11" s="1394">
        <v>7</v>
      </c>
      <c r="AA11" s="1394">
        <v>1</v>
      </c>
      <c r="AB11" s="1394">
        <v>0</v>
      </c>
      <c r="AC11" s="1428">
        <f t="shared" si="1"/>
        <v>10</v>
      </c>
      <c r="AD11" s="1430">
        <v>0</v>
      </c>
      <c r="AE11" s="1400">
        <v>0</v>
      </c>
      <c r="AF11" s="1400">
        <v>3</v>
      </c>
      <c r="AG11" s="1400">
        <v>6</v>
      </c>
      <c r="AH11" s="1400">
        <v>1</v>
      </c>
      <c r="AI11" s="1394">
        <v>0</v>
      </c>
      <c r="AJ11" s="1428">
        <f t="shared" si="2"/>
        <v>10</v>
      </c>
      <c r="AK11" s="1430">
        <v>1</v>
      </c>
      <c r="AL11" s="1400">
        <v>22</v>
      </c>
      <c r="AM11" s="1400">
        <v>28</v>
      </c>
      <c r="AN11" s="1400">
        <v>30</v>
      </c>
      <c r="AO11" s="1400">
        <v>15</v>
      </c>
      <c r="AP11" s="1400">
        <v>1</v>
      </c>
      <c r="AQ11" s="2075">
        <v>97</v>
      </c>
      <c r="AR11" s="1430">
        <v>0</v>
      </c>
      <c r="AS11" s="1400">
        <v>1</v>
      </c>
      <c r="AT11" s="1400">
        <v>4</v>
      </c>
      <c r="AU11" s="1400">
        <v>3</v>
      </c>
      <c r="AV11" s="1400">
        <v>2</v>
      </c>
      <c r="AW11" s="1400">
        <v>0</v>
      </c>
      <c r="AX11" s="2075">
        <v>10</v>
      </c>
    </row>
    <row r="12" spans="2:52" ht="15" customHeight="1">
      <c r="B12" s="2702"/>
      <c r="C12" s="1693" t="s">
        <v>493</v>
      </c>
      <c r="D12" s="1406"/>
      <c r="E12" s="1406"/>
      <c r="F12" s="1406"/>
      <c r="G12" s="1419"/>
      <c r="H12" s="1407"/>
      <c r="I12" s="1424"/>
      <c r="J12" s="1406"/>
      <c r="K12" s="1406"/>
      <c r="L12" s="1406"/>
      <c r="M12" s="1419"/>
      <c r="N12" s="1407"/>
      <c r="O12" s="1424"/>
      <c r="P12" s="1411"/>
      <c r="Q12" s="1406"/>
      <c r="R12" s="1406"/>
      <c r="S12" s="1406"/>
      <c r="T12" s="1406"/>
      <c r="U12" s="1406"/>
      <c r="V12" s="1412"/>
      <c r="W12" s="1411"/>
      <c r="X12" s="1406"/>
      <c r="Y12" s="1406"/>
      <c r="Z12" s="1406"/>
      <c r="AA12" s="1406"/>
      <c r="AB12" s="1406"/>
      <c r="AC12" s="1412"/>
      <c r="AD12" s="1411"/>
      <c r="AE12" s="1406"/>
      <c r="AF12" s="1406"/>
      <c r="AG12" s="1406"/>
      <c r="AH12" s="1406"/>
      <c r="AI12" s="1406"/>
      <c r="AJ12" s="1412"/>
      <c r="AK12" s="1605">
        <v>86</v>
      </c>
      <c r="AL12" s="1606">
        <v>99</v>
      </c>
      <c r="AM12" s="1606">
        <v>111</v>
      </c>
      <c r="AN12" s="1606">
        <v>130</v>
      </c>
      <c r="AO12" s="1606">
        <v>123</v>
      </c>
      <c r="AP12" s="1606">
        <v>33</v>
      </c>
      <c r="AQ12" s="2072">
        <v>582</v>
      </c>
      <c r="AR12" s="1605">
        <v>61</v>
      </c>
      <c r="AS12" s="1606">
        <v>90</v>
      </c>
      <c r="AT12" s="1606">
        <v>102</v>
      </c>
      <c r="AU12" s="1606">
        <v>110</v>
      </c>
      <c r="AV12" s="1606">
        <v>100</v>
      </c>
      <c r="AW12" s="1606">
        <v>26</v>
      </c>
      <c r="AX12" s="2072">
        <v>489</v>
      </c>
    </row>
    <row r="13" spans="2:52" ht="15" customHeight="1" thickBot="1">
      <c r="B13" s="2703"/>
      <c r="C13" s="1694" t="s">
        <v>494</v>
      </c>
      <c r="D13" s="1410"/>
      <c r="E13" s="1410"/>
      <c r="F13" s="1410"/>
      <c r="G13" s="1410"/>
      <c r="H13" s="1415"/>
      <c r="I13" s="1416"/>
      <c r="J13" s="1410"/>
      <c r="K13" s="1410"/>
      <c r="L13" s="1410"/>
      <c r="M13" s="1410"/>
      <c r="N13" s="1415"/>
      <c r="O13" s="1416"/>
      <c r="P13" s="1410"/>
      <c r="Q13" s="1410"/>
      <c r="R13" s="1410"/>
      <c r="S13" s="1410"/>
      <c r="T13" s="1410"/>
      <c r="U13" s="1426"/>
      <c r="V13" s="1413"/>
      <c r="W13" s="1414"/>
      <c r="X13" s="1410"/>
      <c r="Y13" s="1410"/>
      <c r="Z13" s="1410"/>
      <c r="AA13" s="1410"/>
      <c r="AB13" s="1414"/>
      <c r="AC13" s="1413"/>
      <c r="AD13" s="1414"/>
      <c r="AE13" s="1410"/>
      <c r="AF13" s="1410"/>
      <c r="AG13" s="1410"/>
      <c r="AH13" s="1414"/>
      <c r="AI13" s="1414"/>
      <c r="AJ13" s="1423"/>
      <c r="AK13" s="1562">
        <v>96</v>
      </c>
      <c r="AL13" s="1607">
        <v>83</v>
      </c>
      <c r="AM13" s="1607">
        <v>65</v>
      </c>
      <c r="AN13" s="1607">
        <v>88</v>
      </c>
      <c r="AO13" s="1607">
        <v>72</v>
      </c>
      <c r="AP13" s="1607">
        <v>10</v>
      </c>
      <c r="AQ13" s="2076">
        <v>414</v>
      </c>
      <c r="AR13" s="1562">
        <v>77</v>
      </c>
      <c r="AS13" s="1607">
        <v>85</v>
      </c>
      <c r="AT13" s="1607">
        <v>60</v>
      </c>
      <c r="AU13" s="1607">
        <v>75</v>
      </c>
      <c r="AV13" s="1607">
        <v>75</v>
      </c>
      <c r="AW13" s="1607">
        <v>6</v>
      </c>
      <c r="AX13" s="2076">
        <v>378</v>
      </c>
    </row>
    <row r="14" spans="2:52" ht="15" customHeight="1">
      <c r="B14" s="2704" t="s">
        <v>98</v>
      </c>
      <c r="C14" s="1638" t="s">
        <v>491</v>
      </c>
      <c r="D14" s="515">
        <v>245</v>
      </c>
      <c r="E14" s="516">
        <v>488</v>
      </c>
      <c r="F14" s="516">
        <v>487</v>
      </c>
      <c r="G14" s="516">
        <v>571</v>
      </c>
      <c r="H14" s="516">
        <v>387</v>
      </c>
      <c r="I14" s="517">
        <v>48</v>
      </c>
      <c r="J14" s="515">
        <v>154</v>
      </c>
      <c r="K14" s="516">
        <v>352</v>
      </c>
      <c r="L14" s="516">
        <v>366</v>
      </c>
      <c r="M14" s="516">
        <v>416</v>
      </c>
      <c r="N14" s="516">
        <v>245</v>
      </c>
      <c r="O14" s="517">
        <v>20</v>
      </c>
      <c r="P14" s="616">
        <v>131</v>
      </c>
      <c r="Q14" s="516">
        <v>367</v>
      </c>
      <c r="R14" s="516">
        <v>391</v>
      </c>
      <c r="S14" s="516">
        <v>416</v>
      </c>
      <c r="T14" s="516">
        <v>296</v>
      </c>
      <c r="U14" s="516">
        <v>39</v>
      </c>
      <c r="V14" s="1391">
        <f t="shared" si="0"/>
        <v>1640</v>
      </c>
      <c r="W14" s="515">
        <v>184</v>
      </c>
      <c r="X14" s="516">
        <v>447</v>
      </c>
      <c r="Y14" s="516">
        <v>494</v>
      </c>
      <c r="Z14" s="516">
        <v>465</v>
      </c>
      <c r="AA14" s="516">
        <v>372</v>
      </c>
      <c r="AB14" s="516">
        <v>53</v>
      </c>
      <c r="AC14" s="1391">
        <f t="shared" si="1"/>
        <v>2015</v>
      </c>
      <c r="AD14" s="1392">
        <v>265</v>
      </c>
      <c r="AE14" s="518">
        <v>500</v>
      </c>
      <c r="AF14" s="518">
        <v>571</v>
      </c>
      <c r="AG14" s="518">
        <v>483</v>
      </c>
      <c r="AH14" s="518">
        <v>418</v>
      </c>
      <c r="AI14" s="516">
        <v>56</v>
      </c>
      <c r="AJ14" s="1391">
        <f t="shared" si="2"/>
        <v>2293</v>
      </c>
      <c r="AK14" s="1392">
        <v>381</v>
      </c>
      <c r="AL14" s="518">
        <v>629</v>
      </c>
      <c r="AM14" s="518">
        <v>681</v>
      </c>
      <c r="AN14" s="518">
        <v>540</v>
      </c>
      <c r="AO14" s="518">
        <v>497</v>
      </c>
      <c r="AP14" s="518">
        <v>94</v>
      </c>
      <c r="AQ14" s="1391">
        <v>2822</v>
      </c>
      <c r="AR14" s="1392">
        <v>264</v>
      </c>
      <c r="AS14" s="518">
        <v>531</v>
      </c>
      <c r="AT14" s="518">
        <v>645</v>
      </c>
      <c r="AU14" s="518">
        <v>513</v>
      </c>
      <c r="AV14" s="518">
        <v>470</v>
      </c>
      <c r="AW14" s="518">
        <v>89</v>
      </c>
      <c r="AX14" s="1391">
        <v>2512</v>
      </c>
    </row>
    <row r="15" spans="2:52" ht="15" customHeight="1">
      <c r="B15" s="2705"/>
      <c r="C15" s="1696" t="s">
        <v>492</v>
      </c>
      <c r="D15" s="1394">
        <v>0</v>
      </c>
      <c r="E15" s="1394">
        <v>6</v>
      </c>
      <c r="F15" s="1394">
        <v>14</v>
      </c>
      <c r="G15" s="1394">
        <v>17</v>
      </c>
      <c r="H15" s="1394">
        <v>4</v>
      </c>
      <c r="I15" s="1436">
        <v>0</v>
      </c>
      <c r="J15" s="1394">
        <v>0</v>
      </c>
      <c r="K15" s="1394">
        <v>5</v>
      </c>
      <c r="L15" s="1394">
        <v>13</v>
      </c>
      <c r="M15" s="1394">
        <v>15</v>
      </c>
      <c r="N15" s="1394">
        <v>2</v>
      </c>
      <c r="O15" s="1436">
        <v>0</v>
      </c>
      <c r="P15" s="1421">
        <v>0</v>
      </c>
      <c r="Q15" s="1394">
        <v>0</v>
      </c>
      <c r="R15" s="1394">
        <v>1</v>
      </c>
      <c r="S15" s="1394">
        <v>9</v>
      </c>
      <c r="T15" s="1394">
        <v>2</v>
      </c>
      <c r="U15" s="1394">
        <v>0</v>
      </c>
      <c r="V15" s="1428">
        <f t="shared" si="0"/>
        <v>12</v>
      </c>
      <c r="W15" s="1421">
        <v>0</v>
      </c>
      <c r="X15" s="1394">
        <v>0</v>
      </c>
      <c r="Y15" s="1394">
        <v>5</v>
      </c>
      <c r="Z15" s="1394">
        <v>12</v>
      </c>
      <c r="AA15" s="1394">
        <v>1</v>
      </c>
      <c r="AB15" s="1394">
        <v>0</v>
      </c>
      <c r="AC15" s="1428">
        <f t="shared" si="1"/>
        <v>18</v>
      </c>
      <c r="AD15" s="1430">
        <v>0</v>
      </c>
      <c r="AE15" s="1400">
        <v>1</v>
      </c>
      <c r="AF15" s="1400">
        <v>0</v>
      </c>
      <c r="AG15" s="1400">
        <v>5</v>
      </c>
      <c r="AH15" s="1400">
        <v>2</v>
      </c>
      <c r="AI15" s="1394">
        <v>0</v>
      </c>
      <c r="AJ15" s="1428">
        <f t="shared" si="2"/>
        <v>8</v>
      </c>
      <c r="AK15" s="1430">
        <v>0</v>
      </c>
      <c r="AL15" s="1400">
        <v>41</v>
      </c>
      <c r="AM15" s="1400">
        <v>85</v>
      </c>
      <c r="AN15" s="1400">
        <v>74</v>
      </c>
      <c r="AO15" s="1400">
        <v>36</v>
      </c>
      <c r="AP15" s="1400">
        <v>0</v>
      </c>
      <c r="AQ15" s="2075">
        <v>236</v>
      </c>
      <c r="AR15" s="1430">
        <v>0</v>
      </c>
      <c r="AS15" s="1400">
        <v>2</v>
      </c>
      <c r="AT15" s="1400">
        <v>8</v>
      </c>
      <c r="AU15" s="1400">
        <v>8</v>
      </c>
      <c r="AV15" s="1400">
        <v>3</v>
      </c>
      <c r="AW15" s="1400">
        <v>0</v>
      </c>
      <c r="AX15" s="2075">
        <v>21</v>
      </c>
      <c r="AY15" s="841"/>
      <c r="AZ15" s="841"/>
    </row>
    <row r="16" spans="2:52" ht="15" customHeight="1">
      <c r="B16" s="2706"/>
      <c r="C16" s="1697" t="s">
        <v>493</v>
      </c>
      <c r="D16" s="1431"/>
      <c r="E16" s="1431"/>
      <c r="F16" s="1431"/>
      <c r="G16" s="1432"/>
      <c r="H16" s="1433"/>
      <c r="I16" s="1434"/>
      <c r="J16" s="1431"/>
      <c r="K16" s="1431"/>
      <c r="L16" s="1431"/>
      <c r="M16" s="1432"/>
      <c r="N16" s="1433"/>
      <c r="O16" s="1434"/>
      <c r="P16" s="1435"/>
      <c r="Q16" s="1431"/>
      <c r="R16" s="1431"/>
      <c r="S16" s="1431"/>
      <c r="T16" s="1431"/>
      <c r="U16" s="1431"/>
      <c r="V16" s="1417"/>
      <c r="W16" s="1435"/>
      <c r="X16" s="1431"/>
      <c r="Y16" s="1431"/>
      <c r="Z16" s="1431"/>
      <c r="AA16" s="1431"/>
      <c r="AB16" s="1431"/>
      <c r="AC16" s="1417"/>
      <c r="AD16" s="1435"/>
      <c r="AE16" s="1431"/>
      <c r="AF16" s="1431"/>
      <c r="AG16" s="1431"/>
      <c r="AH16" s="1431"/>
      <c r="AI16" s="1431"/>
      <c r="AJ16" s="1417"/>
      <c r="AK16" s="1608">
        <v>223</v>
      </c>
      <c r="AL16" s="1609">
        <v>341</v>
      </c>
      <c r="AM16" s="1609">
        <v>381</v>
      </c>
      <c r="AN16" s="1609">
        <v>326</v>
      </c>
      <c r="AO16" s="1609">
        <v>310</v>
      </c>
      <c r="AP16" s="1609">
        <v>76</v>
      </c>
      <c r="AQ16" s="2077">
        <v>1657</v>
      </c>
      <c r="AR16" s="1608">
        <v>153</v>
      </c>
      <c r="AS16" s="1609">
        <v>285</v>
      </c>
      <c r="AT16" s="1609">
        <v>371</v>
      </c>
      <c r="AU16" s="1609">
        <v>310</v>
      </c>
      <c r="AV16" s="1609">
        <v>289</v>
      </c>
      <c r="AW16" s="1609">
        <v>71</v>
      </c>
      <c r="AX16" s="2077">
        <v>1479</v>
      </c>
      <c r="AY16" s="841"/>
      <c r="AZ16" s="841"/>
    </row>
    <row r="17" spans="2:52" ht="15" customHeight="1" thickBot="1">
      <c r="B17" s="2707"/>
      <c r="C17" s="1694" t="s">
        <v>494</v>
      </c>
      <c r="D17" s="1410"/>
      <c r="E17" s="1410"/>
      <c r="F17" s="1410"/>
      <c r="G17" s="1410"/>
      <c r="H17" s="1415"/>
      <c r="I17" s="1416"/>
      <c r="J17" s="1410"/>
      <c r="K17" s="1410"/>
      <c r="L17" s="1410"/>
      <c r="M17" s="1410"/>
      <c r="N17" s="1415"/>
      <c r="O17" s="1416"/>
      <c r="P17" s="1410"/>
      <c r="Q17" s="1410"/>
      <c r="R17" s="1410"/>
      <c r="S17" s="1410"/>
      <c r="T17" s="1410"/>
      <c r="U17" s="1426"/>
      <c r="V17" s="1413"/>
      <c r="W17" s="1414"/>
      <c r="X17" s="1410"/>
      <c r="Y17" s="1410"/>
      <c r="Z17" s="1410"/>
      <c r="AA17" s="1410"/>
      <c r="AB17" s="1414"/>
      <c r="AC17" s="1413"/>
      <c r="AD17" s="1414"/>
      <c r="AE17" s="1410"/>
      <c r="AF17" s="1410"/>
      <c r="AG17" s="1410"/>
      <c r="AH17" s="1414"/>
      <c r="AI17" s="1414"/>
      <c r="AJ17" s="1423"/>
      <c r="AK17" s="1562">
        <v>158</v>
      </c>
      <c r="AL17" s="1607">
        <v>288</v>
      </c>
      <c r="AM17" s="1607">
        <v>300</v>
      </c>
      <c r="AN17" s="1607">
        <v>214</v>
      </c>
      <c r="AO17" s="1607">
        <v>187</v>
      </c>
      <c r="AP17" s="1607">
        <v>18</v>
      </c>
      <c r="AQ17" s="2076">
        <v>1165</v>
      </c>
      <c r="AR17" s="1562">
        <v>111</v>
      </c>
      <c r="AS17" s="1607">
        <v>246</v>
      </c>
      <c r="AT17" s="1607">
        <v>274</v>
      </c>
      <c r="AU17" s="1607">
        <v>203</v>
      </c>
      <c r="AV17" s="1607">
        <v>181</v>
      </c>
      <c r="AW17" s="1607">
        <v>18</v>
      </c>
      <c r="AX17" s="2076">
        <v>1033</v>
      </c>
      <c r="AY17" s="841"/>
      <c r="AZ17" s="841"/>
    </row>
    <row r="18" spans="2:52" ht="15" customHeight="1">
      <c r="B18" s="2709" t="s">
        <v>24</v>
      </c>
      <c r="C18" s="1638" t="s">
        <v>491</v>
      </c>
      <c r="D18" s="515">
        <v>245</v>
      </c>
      <c r="E18" s="516">
        <v>488</v>
      </c>
      <c r="F18" s="516">
        <v>487</v>
      </c>
      <c r="G18" s="516">
        <v>571</v>
      </c>
      <c r="H18" s="516">
        <v>387</v>
      </c>
      <c r="I18" s="517">
        <v>48</v>
      </c>
      <c r="J18" s="515"/>
      <c r="K18" s="516"/>
      <c r="L18" s="516"/>
      <c r="M18" s="516"/>
      <c r="N18" s="516"/>
      <c r="O18" s="517"/>
      <c r="P18" s="616"/>
      <c r="Q18" s="516"/>
      <c r="R18" s="516"/>
      <c r="S18" s="516"/>
      <c r="T18" s="516"/>
      <c r="U18" s="516"/>
      <c r="V18" s="1391"/>
      <c r="W18" s="2082" t="s">
        <v>30</v>
      </c>
      <c r="X18" s="2083" t="s">
        <v>30</v>
      </c>
      <c r="Y18" s="2083" t="s">
        <v>30</v>
      </c>
      <c r="Z18" s="2083" t="s">
        <v>30</v>
      </c>
      <c r="AA18" s="2083" t="s">
        <v>30</v>
      </c>
      <c r="AB18" s="2083" t="s">
        <v>30</v>
      </c>
      <c r="AC18" s="1391" t="s">
        <v>30</v>
      </c>
      <c r="AD18" s="1392"/>
      <c r="AE18" s="518"/>
      <c r="AF18" s="518"/>
      <c r="AG18" s="518"/>
      <c r="AH18" s="518"/>
      <c r="AI18" s="516"/>
      <c r="AJ18" s="1391"/>
      <c r="AK18" s="1392">
        <v>153</v>
      </c>
      <c r="AL18" s="518">
        <v>253</v>
      </c>
      <c r="AM18" s="518">
        <v>203</v>
      </c>
      <c r="AN18" s="518">
        <v>105</v>
      </c>
      <c r="AO18" s="518">
        <v>46</v>
      </c>
      <c r="AP18" s="518">
        <v>6</v>
      </c>
      <c r="AQ18" s="1391">
        <v>766</v>
      </c>
      <c r="AR18" s="1392">
        <v>161</v>
      </c>
      <c r="AS18" s="518">
        <v>304</v>
      </c>
      <c r="AT18" s="518">
        <v>261</v>
      </c>
      <c r="AU18" s="518">
        <v>143</v>
      </c>
      <c r="AV18" s="518">
        <v>83</v>
      </c>
      <c r="AW18" s="518">
        <v>10</v>
      </c>
      <c r="AX18" s="1391">
        <v>962</v>
      </c>
      <c r="AY18" s="841"/>
      <c r="AZ18" s="841"/>
    </row>
    <row r="19" spans="2:52" ht="15" customHeight="1">
      <c r="B19" s="2710"/>
      <c r="C19" s="1696" t="s">
        <v>492</v>
      </c>
      <c r="D19" s="1394">
        <v>0</v>
      </c>
      <c r="E19" s="1394">
        <v>6</v>
      </c>
      <c r="F19" s="1394">
        <v>14</v>
      </c>
      <c r="G19" s="1394">
        <v>17</v>
      </c>
      <c r="H19" s="1394">
        <v>4</v>
      </c>
      <c r="I19" s="1436">
        <v>0</v>
      </c>
      <c r="J19" s="1394"/>
      <c r="K19" s="1394"/>
      <c r="L19" s="1394"/>
      <c r="M19" s="1394"/>
      <c r="N19" s="1394"/>
      <c r="O19" s="1436"/>
      <c r="P19" s="1421"/>
      <c r="Q19" s="1394"/>
      <c r="R19" s="1394"/>
      <c r="S19" s="1394"/>
      <c r="T19" s="1394"/>
      <c r="U19" s="1394"/>
      <c r="V19" s="1428"/>
      <c r="W19" s="2084" t="s">
        <v>30</v>
      </c>
      <c r="X19" s="2085" t="s">
        <v>30</v>
      </c>
      <c r="Y19" s="2085" t="s">
        <v>30</v>
      </c>
      <c r="Z19" s="2085" t="s">
        <v>30</v>
      </c>
      <c r="AA19" s="2085" t="s">
        <v>30</v>
      </c>
      <c r="AB19" s="2086" t="s">
        <v>30</v>
      </c>
      <c r="AC19" s="1428" t="s">
        <v>30</v>
      </c>
      <c r="AD19" s="1430"/>
      <c r="AE19" s="1400"/>
      <c r="AF19" s="1400"/>
      <c r="AG19" s="1400"/>
      <c r="AH19" s="1400"/>
      <c r="AI19" s="1394"/>
      <c r="AJ19" s="1428"/>
      <c r="AK19" s="1430">
        <v>1</v>
      </c>
      <c r="AL19" s="1400">
        <v>40</v>
      </c>
      <c r="AM19" s="1400">
        <v>68</v>
      </c>
      <c r="AN19" s="1400">
        <v>27</v>
      </c>
      <c r="AO19" s="1400">
        <v>5</v>
      </c>
      <c r="AP19" s="1400">
        <v>0</v>
      </c>
      <c r="AQ19" s="2075">
        <v>141</v>
      </c>
      <c r="AR19" s="1430">
        <v>0</v>
      </c>
      <c r="AS19" s="1400">
        <v>1</v>
      </c>
      <c r="AT19" s="1400">
        <v>9</v>
      </c>
      <c r="AU19" s="1400">
        <v>7</v>
      </c>
      <c r="AV19" s="1400">
        <v>0</v>
      </c>
      <c r="AW19" s="1400">
        <v>0</v>
      </c>
      <c r="AX19" s="2075">
        <v>17</v>
      </c>
      <c r="AY19" s="841"/>
      <c r="AZ19" s="841"/>
    </row>
    <row r="20" spans="2:52" ht="15" customHeight="1">
      <c r="B20" s="2711"/>
      <c r="C20" s="1697" t="s">
        <v>493</v>
      </c>
      <c r="D20" s="1431"/>
      <c r="E20" s="1431"/>
      <c r="F20" s="1431"/>
      <c r="G20" s="1432"/>
      <c r="H20" s="1433"/>
      <c r="I20" s="1434"/>
      <c r="J20" s="1431"/>
      <c r="K20" s="1431"/>
      <c r="L20" s="1431"/>
      <c r="M20" s="1432"/>
      <c r="N20" s="1433"/>
      <c r="O20" s="1434"/>
      <c r="P20" s="1435"/>
      <c r="Q20" s="1431"/>
      <c r="R20" s="1431"/>
      <c r="S20" s="1431"/>
      <c r="T20" s="1431"/>
      <c r="U20" s="1431"/>
      <c r="V20" s="1417"/>
      <c r="W20" s="1435"/>
      <c r="X20" s="1431"/>
      <c r="Y20" s="1431"/>
      <c r="Z20" s="1431"/>
      <c r="AA20" s="1431"/>
      <c r="AB20" s="1431"/>
      <c r="AC20" s="1417"/>
      <c r="AD20" s="1435"/>
      <c r="AE20" s="1431"/>
      <c r="AF20" s="1431"/>
      <c r="AG20" s="1431"/>
      <c r="AH20" s="1431"/>
      <c r="AI20" s="1431"/>
      <c r="AJ20" s="1417"/>
      <c r="AK20" s="1608">
        <v>57</v>
      </c>
      <c r="AL20" s="1609">
        <v>138</v>
      </c>
      <c r="AM20" s="1609">
        <v>108</v>
      </c>
      <c r="AN20" s="1609">
        <v>44</v>
      </c>
      <c r="AO20" s="1609">
        <v>15</v>
      </c>
      <c r="AP20" s="1609">
        <v>2</v>
      </c>
      <c r="AQ20" s="2077">
        <v>364</v>
      </c>
      <c r="AR20" s="1608">
        <v>59</v>
      </c>
      <c r="AS20" s="1609">
        <v>152</v>
      </c>
      <c r="AT20" s="1609">
        <v>124</v>
      </c>
      <c r="AU20" s="1609">
        <v>67</v>
      </c>
      <c r="AV20" s="1609">
        <v>37</v>
      </c>
      <c r="AW20" s="1609">
        <v>6</v>
      </c>
      <c r="AX20" s="2077">
        <v>445</v>
      </c>
      <c r="AY20" s="841"/>
      <c r="AZ20" s="841"/>
    </row>
    <row r="21" spans="2:52" ht="15" customHeight="1" thickBot="1">
      <c r="B21" s="2712"/>
      <c r="C21" s="1694" t="s">
        <v>494</v>
      </c>
      <c r="D21" s="1410"/>
      <c r="E21" s="1410"/>
      <c r="F21" s="1410"/>
      <c r="G21" s="1410"/>
      <c r="H21" s="1415"/>
      <c r="I21" s="1416"/>
      <c r="J21" s="1410"/>
      <c r="K21" s="1410"/>
      <c r="L21" s="1410"/>
      <c r="M21" s="1410"/>
      <c r="N21" s="1415"/>
      <c r="O21" s="1416"/>
      <c r="P21" s="1410"/>
      <c r="Q21" s="1410"/>
      <c r="R21" s="1410"/>
      <c r="S21" s="1410"/>
      <c r="T21" s="1410"/>
      <c r="U21" s="1426"/>
      <c r="V21" s="1413"/>
      <c r="W21" s="1414"/>
      <c r="X21" s="1410"/>
      <c r="Y21" s="1410"/>
      <c r="Z21" s="1410"/>
      <c r="AA21" s="1410"/>
      <c r="AB21" s="1414"/>
      <c r="AC21" s="1413"/>
      <c r="AD21" s="1414"/>
      <c r="AE21" s="1410"/>
      <c r="AF21" s="1410"/>
      <c r="AG21" s="1410"/>
      <c r="AH21" s="1414"/>
      <c r="AI21" s="1414"/>
      <c r="AJ21" s="1423"/>
      <c r="AK21" s="1562">
        <v>96</v>
      </c>
      <c r="AL21" s="1607">
        <v>115</v>
      </c>
      <c r="AM21" s="1607">
        <v>95</v>
      </c>
      <c r="AN21" s="1607">
        <v>61</v>
      </c>
      <c r="AO21" s="1607">
        <v>31</v>
      </c>
      <c r="AP21" s="1607">
        <v>4</v>
      </c>
      <c r="AQ21" s="2076">
        <v>402</v>
      </c>
      <c r="AR21" s="1562">
        <v>102</v>
      </c>
      <c r="AS21" s="1607">
        <v>152</v>
      </c>
      <c r="AT21" s="1607">
        <v>137</v>
      </c>
      <c r="AU21" s="1607">
        <v>76</v>
      </c>
      <c r="AV21" s="1607">
        <v>46</v>
      </c>
      <c r="AW21" s="1607">
        <v>4</v>
      </c>
      <c r="AX21" s="2076">
        <v>517</v>
      </c>
      <c r="AY21" s="841"/>
      <c r="AZ21" s="841"/>
    </row>
    <row r="22" spans="2:52" ht="15" customHeight="1">
      <c r="B22" s="2708" t="s">
        <v>25</v>
      </c>
      <c r="C22" s="1698" t="s">
        <v>491</v>
      </c>
      <c r="D22" s="505">
        <v>0</v>
      </c>
      <c r="E22" s="506">
        <v>6</v>
      </c>
      <c r="F22" s="506">
        <v>1</v>
      </c>
      <c r="G22" s="506">
        <v>2</v>
      </c>
      <c r="H22" s="506">
        <v>1</v>
      </c>
      <c r="I22" s="507">
        <v>0</v>
      </c>
      <c r="J22" s="505">
        <v>0</v>
      </c>
      <c r="K22" s="506">
        <v>4</v>
      </c>
      <c r="L22" s="506">
        <v>1</v>
      </c>
      <c r="M22" s="506">
        <v>3</v>
      </c>
      <c r="N22" s="506">
        <v>0</v>
      </c>
      <c r="O22" s="507">
        <v>0</v>
      </c>
      <c r="P22" s="615">
        <v>1</v>
      </c>
      <c r="Q22" s="506">
        <v>3</v>
      </c>
      <c r="R22" s="506">
        <v>2</v>
      </c>
      <c r="S22" s="506">
        <v>2</v>
      </c>
      <c r="T22" s="506">
        <v>1</v>
      </c>
      <c r="U22" s="506">
        <v>0</v>
      </c>
      <c r="V22" s="510">
        <f t="shared" si="0"/>
        <v>9</v>
      </c>
      <c r="W22" s="505">
        <v>0</v>
      </c>
      <c r="X22" s="506">
        <v>3</v>
      </c>
      <c r="Y22" s="506">
        <v>3</v>
      </c>
      <c r="Z22" s="506">
        <v>1</v>
      </c>
      <c r="AA22" s="506">
        <v>0</v>
      </c>
      <c r="AB22" s="506">
        <v>0</v>
      </c>
      <c r="AC22" s="510">
        <f t="shared" si="1"/>
        <v>7</v>
      </c>
      <c r="AD22" s="508">
        <v>0</v>
      </c>
      <c r="AE22" s="509">
        <v>3</v>
      </c>
      <c r="AF22" s="509">
        <v>4</v>
      </c>
      <c r="AG22" s="509">
        <v>2</v>
      </c>
      <c r="AH22" s="509">
        <v>1</v>
      </c>
      <c r="AI22" s="506">
        <v>0</v>
      </c>
      <c r="AJ22" s="510">
        <f t="shared" si="2"/>
        <v>10</v>
      </c>
      <c r="AK22" s="508">
        <v>0</v>
      </c>
      <c r="AL22" s="509">
        <v>6</v>
      </c>
      <c r="AM22" s="509">
        <v>4</v>
      </c>
      <c r="AN22" s="509">
        <v>1</v>
      </c>
      <c r="AO22" s="509">
        <v>0</v>
      </c>
      <c r="AP22" s="509">
        <v>0</v>
      </c>
      <c r="AQ22" s="510">
        <v>11</v>
      </c>
      <c r="AR22" s="508">
        <v>0</v>
      </c>
      <c r="AS22" s="509">
        <v>5</v>
      </c>
      <c r="AT22" s="509">
        <v>3</v>
      </c>
      <c r="AU22" s="509">
        <v>1</v>
      </c>
      <c r="AV22" s="509">
        <v>0</v>
      </c>
      <c r="AW22" s="509">
        <v>0</v>
      </c>
      <c r="AX22" s="510">
        <v>9</v>
      </c>
      <c r="AY22" s="841"/>
      <c r="AZ22" s="841"/>
    </row>
    <row r="23" spans="2:52" ht="15" customHeight="1">
      <c r="B23" s="2706"/>
      <c r="C23" s="1637" t="s">
        <v>492</v>
      </c>
      <c r="D23" s="511">
        <v>0</v>
      </c>
      <c r="E23" s="512">
        <v>4</v>
      </c>
      <c r="F23" s="512">
        <v>0</v>
      </c>
      <c r="G23" s="512">
        <v>2</v>
      </c>
      <c r="H23" s="512">
        <v>1</v>
      </c>
      <c r="I23" s="513">
        <v>0</v>
      </c>
      <c r="J23" s="511">
        <v>0</v>
      </c>
      <c r="K23" s="512">
        <v>3</v>
      </c>
      <c r="L23" s="512">
        <v>0</v>
      </c>
      <c r="M23" s="512">
        <v>2</v>
      </c>
      <c r="N23" s="512">
        <v>0</v>
      </c>
      <c r="O23" s="513">
        <v>0</v>
      </c>
      <c r="P23" s="1399">
        <v>0</v>
      </c>
      <c r="Q23" s="512">
        <v>1</v>
      </c>
      <c r="R23" s="512">
        <v>1</v>
      </c>
      <c r="S23" s="511">
        <v>1</v>
      </c>
      <c r="T23" s="512">
        <v>1</v>
      </c>
      <c r="U23" s="512">
        <v>0</v>
      </c>
      <c r="V23" s="1401">
        <f t="shared" si="0"/>
        <v>4</v>
      </c>
      <c r="W23" s="511">
        <v>0</v>
      </c>
      <c r="X23" s="512">
        <v>0</v>
      </c>
      <c r="Y23" s="512">
        <v>0</v>
      </c>
      <c r="Z23" s="512">
        <v>0</v>
      </c>
      <c r="AA23" s="512">
        <v>0</v>
      </c>
      <c r="AB23" s="512">
        <v>0</v>
      </c>
      <c r="AC23" s="1401">
        <f t="shared" si="1"/>
        <v>0</v>
      </c>
      <c r="AD23" s="519">
        <v>0</v>
      </c>
      <c r="AE23" s="514">
        <v>0</v>
      </c>
      <c r="AF23" s="514">
        <v>3</v>
      </c>
      <c r="AG23" s="514">
        <v>1</v>
      </c>
      <c r="AH23" s="514">
        <v>1</v>
      </c>
      <c r="AI23" s="512">
        <v>0</v>
      </c>
      <c r="AJ23" s="1401">
        <f t="shared" si="2"/>
        <v>5</v>
      </c>
      <c r="AK23" s="519">
        <v>0</v>
      </c>
      <c r="AL23" s="514">
        <v>1</v>
      </c>
      <c r="AM23" s="514">
        <v>3</v>
      </c>
      <c r="AN23" s="514">
        <v>1</v>
      </c>
      <c r="AO23" s="514">
        <v>0</v>
      </c>
      <c r="AP23" s="514">
        <v>0</v>
      </c>
      <c r="AQ23" s="1401">
        <v>5</v>
      </c>
      <c r="AR23" s="519">
        <v>0</v>
      </c>
      <c r="AS23" s="514">
        <v>0</v>
      </c>
      <c r="AT23" s="514">
        <v>0</v>
      </c>
      <c r="AU23" s="514">
        <v>1</v>
      </c>
      <c r="AV23" s="514">
        <v>0</v>
      </c>
      <c r="AW23" s="514">
        <v>0</v>
      </c>
      <c r="AX23" s="1401">
        <v>1</v>
      </c>
      <c r="AY23" s="841"/>
      <c r="AZ23" s="841"/>
    </row>
    <row r="24" spans="2:52" ht="15" customHeight="1">
      <c r="B24" s="2706"/>
      <c r="C24" s="1693" t="s">
        <v>493</v>
      </c>
      <c r="D24" s="1406"/>
      <c r="E24" s="1406"/>
      <c r="F24" s="1406"/>
      <c r="G24" s="1419"/>
      <c r="H24" s="1407"/>
      <c r="I24" s="1424"/>
      <c r="J24" s="1406"/>
      <c r="K24" s="1406"/>
      <c r="L24" s="1406"/>
      <c r="M24" s="1419"/>
      <c r="N24" s="1407"/>
      <c r="O24" s="1424"/>
      <c r="P24" s="1411"/>
      <c r="Q24" s="1406"/>
      <c r="R24" s="1406"/>
      <c r="S24" s="1406"/>
      <c r="T24" s="1406"/>
      <c r="U24" s="1406"/>
      <c r="V24" s="1412"/>
      <c r="W24" s="1411"/>
      <c r="X24" s="1406"/>
      <c r="Y24" s="1406"/>
      <c r="Z24" s="1406"/>
      <c r="AA24" s="1406"/>
      <c r="AB24" s="1406"/>
      <c r="AC24" s="1412"/>
      <c r="AD24" s="1411"/>
      <c r="AE24" s="1406"/>
      <c r="AF24" s="1406"/>
      <c r="AG24" s="1406"/>
      <c r="AH24" s="1406"/>
      <c r="AI24" s="1406"/>
      <c r="AJ24" s="1412"/>
      <c r="AK24" s="1605">
        <v>0</v>
      </c>
      <c r="AL24" s="1606">
        <v>5</v>
      </c>
      <c r="AM24" s="1606">
        <v>3</v>
      </c>
      <c r="AN24" s="1606">
        <v>1</v>
      </c>
      <c r="AO24" s="1606">
        <v>0</v>
      </c>
      <c r="AP24" s="1606">
        <v>0</v>
      </c>
      <c r="AQ24" s="2072">
        <v>9</v>
      </c>
      <c r="AR24" s="1605">
        <v>0</v>
      </c>
      <c r="AS24" s="1606">
        <v>3</v>
      </c>
      <c r="AT24" s="1606">
        <v>2</v>
      </c>
      <c r="AU24" s="1606">
        <v>1</v>
      </c>
      <c r="AV24" s="1606">
        <v>0</v>
      </c>
      <c r="AW24" s="1606">
        <v>0</v>
      </c>
      <c r="AX24" s="2072">
        <v>6</v>
      </c>
      <c r="AY24" s="841"/>
      <c r="AZ24" s="841"/>
    </row>
    <row r="25" spans="2:52" ht="15" customHeight="1" thickBot="1">
      <c r="B25" s="2707"/>
      <c r="C25" s="1694" t="s">
        <v>494</v>
      </c>
      <c r="D25" s="1410"/>
      <c r="E25" s="1410"/>
      <c r="F25" s="1410"/>
      <c r="G25" s="1410"/>
      <c r="H25" s="1415"/>
      <c r="I25" s="1416"/>
      <c r="J25" s="1410"/>
      <c r="K25" s="1410"/>
      <c r="L25" s="1410"/>
      <c r="M25" s="1410"/>
      <c r="N25" s="1415"/>
      <c r="O25" s="1416"/>
      <c r="P25" s="1410"/>
      <c r="Q25" s="1410"/>
      <c r="R25" s="1410"/>
      <c r="S25" s="1410"/>
      <c r="T25" s="1410"/>
      <c r="U25" s="1426"/>
      <c r="V25" s="1413"/>
      <c r="W25" s="1414"/>
      <c r="X25" s="1410"/>
      <c r="Y25" s="1410"/>
      <c r="Z25" s="1410"/>
      <c r="AA25" s="1410"/>
      <c r="AB25" s="1414"/>
      <c r="AC25" s="1413"/>
      <c r="AD25" s="1414"/>
      <c r="AE25" s="1410"/>
      <c r="AF25" s="1410"/>
      <c r="AG25" s="1410"/>
      <c r="AH25" s="1414"/>
      <c r="AI25" s="1414"/>
      <c r="AJ25" s="1423"/>
      <c r="AK25" s="1562">
        <v>0</v>
      </c>
      <c r="AL25" s="1607">
        <v>1</v>
      </c>
      <c r="AM25" s="1607">
        <v>1</v>
      </c>
      <c r="AN25" s="1607">
        <v>0</v>
      </c>
      <c r="AO25" s="1607">
        <v>0</v>
      </c>
      <c r="AP25" s="1607">
        <v>0</v>
      </c>
      <c r="AQ25" s="2076">
        <v>2</v>
      </c>
      <c r="AR25" s="1562">
        <v>2</v>
      </c>
      <c r="AS25" s="1607">
        <v>1</v>
      </c>
      <c r="AT25" s="1607">
        <v>0</v>
      </c>
      <c r="AU25" s="1607">
        <v>0</v>
      </c>
      <c r="AV25" s="1607">
        <v>0</v>
      </c>
      <c r="AW25" s="1607">
        <v>0</v>
      </c>
      <c r="AX25" s="2076">
        <v>3</v>
      </c>
      <c r="AY25" s="841"/>
      <c r="AZ25" s="841"/>
    </row>
    <row r="26" spans="2:52" ht="15" customHeight="1">
      <c r="B26" s="2682" t="s">
        <v>26</v>
      </c>
      <c r="C26" s="1698" t="s">
        <v>491</v>
      </c>
      <c r="D26" s="505">
        <v>0</v>
      </c>
      <c r="E26" s="506">
        <v>0</v>
      </c>
      <c r="F26" s="506">
        <v>1</v>
      </c>
      <c r="G26" s="506">
        <v>0</v>
      </c>
      <c r="H26" s="506">
        <v>0</v>
      </c>
      <c r="I26" s="507">
        <v>0</v>
      </c>
      <c r="J26" s="505">
        <v>0</v>
      </c>
      <c r="K26" s="506">
        <v>0</v>
      </c>
      <c r="L26" s="506">
        <v>1</v>
      </c>
      <c r="M26" s="506">
        <v>0</v>
      </c>
      <c r="N26" s="506">
        <v>0</v>
      </c>
      <c r="O26" s="507">
        <v>0</v>
      </c>
      <c r="P26" s="615">
        <v>0</v>
      </c>
      <c r="Q26" s="506">
        <v>0</v>
      </c>
      <c r="R26" s="506">
        <v>1</v>
      </c>
      <c r="S26" s="506">
        <v>0</v>
      </c>
      <c r="T26" s="506">
        <v>0</v>
      </c>
      <c r="U26" s="506">
        <v>0</v>
      </c>
      <c r="V26" s="510">
        <f t="shared" si="0"/>
        <v>1</v>
      </c>
      <c r="W26" s="505">
        <v>0</v>
      </c>
      <c r="X26" s="506">
        <v>0</v>
      </c>
      <c r="Y26" s="506">
        <v>0</v>
      </c>
      <c r="Z26" s="506">
        <v>0</v>
      </c>
      <c r="AA26" s="506">
        <v>0</v>
      </c>
      <c r="AB26" s="506">
        <v>0</v>
      </c>
      <c r="AC26" s="510">
        <f t="shared" si="1"/>
        <v>0</v>
      </c>
      <c r="AD26" s="508">
        <v>0</v>
      </c>
      <c r="AE26" s="509">
        <v>0</v>
      </c>
      <c r="AF26" s="509">
        <v>1</v>
      </c>
      <c r="AG26" s="509">
        <v>0</v>
      </c>
      <c r="AH26" s="509">
        <v>0</v>
      </c>
      <c r="AI26" s="506">
        <v>0</v>
      </c>
      <c r="AJ26" s="510">
        <f t="shared" si="2"/>
        <v>1</v>
      </c>
      <c r="AK26" s="508">
        <v>1</v>
      </c>
      <c r="AL26" s="509">
        <v>14</v>
      </c>
      <c r="AM26" s="509">
        <v>7</v>
      </c>
      <c r="AN26" s="509">
        <v>0</v>
      </c>
      <c r="AO26" s="509">
        <v>3</v>
      </c>
      <c r="AP26" s="509">
        <v>0</v>
      </c>
      <c r="AQ26" s="510">
        <v>25</v>
      </c>
      <c r="AR26" s="508">
        <v>0</v>
      </c>
      <c r="AS26" s="509">
        <v>12</v>
      </c>
      <c r="AT26" s="509">
        <v>6</v>
      </c>
      <c r="AU26" s="509">
        <v>2</v>
      </c>
      <c r="AV26" s="509">
        <v>1</v>
      </c>
      <c r="AW26" s="509">
        <v>1</v>
      </c>
      <c r="AX26" s="510">
        <v>22</v>
      </c>
      <c r="AY26" s="841"/>
      <c r="AZ26" s="841"/>
    </row>
    <row r="27" spans="2:52" ht="15" customHeight="1">
      <c r="B27" s="2683"/>
      <c r="C27" s="1637" t="s">
        <v>492</v>
      </c>
      <c r="D27" s="511">
        <v>0</v>
      </c>
      <c r="E27" s="512">
        <v>0</v>
      </c>
      <c r="F27" s="512">
        <v>1</v>
      </c>
      <c r="G27" s="512">
        <v>0</v>
      </c>
      <c r="H27" s="512">
        <v>0</v>
      </c>
      <c r="I27" s="513">
        <v>0</v>
      </c>
      <c r="J27" s="511">
        <v>0</v>
      </c>
      <c r="K27" s="512">
        <v>0</v>
      </c>
      <c r="L27" s="512">
        <v>1</v>
      </c>
      <c r="M27" s="512">
        <v>0</v>
      </c>
      <c r="N27" s="512">
        <v>0</v>
      </c>
      <c r="O27" s="513">
        <v>0</v>
      </c>
      <c r="P27" s="1399">
        <v>0</v>
      </c>
      <c r="Q27" s="512">
        <v>0</v>
      </c>
      <c r="R27" s="512">
        <v>1</v>
      </c>
      <c r="S27" s="511">
        <v>0</v>
      </c>
      <c r="T27" s="512">
        <v>0</v>
      </c>
      <c r="U27" s="512">
        <v>0</v>
      </c>
      <c r="V27" s="1401">
        <f t="shared" si="0"/>
        <v>1</v>
      </c>
      <c r="W27" s="511">
        <v>0</v>
      </c>
      <c r="X27" s="512">
        <v>0</v>
      </c>
      <c r="Y27" s="512">
        <v>0</v>
      </c>
      <c r="Z27" s="512">
        <v>0</v>
      </c>
      <c r="AA27" s="512">
        <v>0</v>
      </c>
      <c r="AB27" s="512">
        <v>0</v>
      </c>
      <c r="AC27" s="1401">
        <f t="shared" si="1"/>
        <v>0</v>
      </c>
      <c r="AD27" s="519">
        <v>0</v>
      </c>
      <c r="AE27" s="514">
        <v>0</v>
      </c>
      <c r="AF27" s="514">
        <v>1</v>
      </c>
      <c r="AG27" s="514">
        <v>0</v>
      </c>
      <c r="AH27" s="514">
        <v>0</v>
      </c>
      <c r="AI27" s="512">
        <v>0</v>
      </c>
      <c r="AJ27" s="1401">
        <f t="shared" si="2"/>
        <v>1</v>
      </c>
      <c r="AK27" s="519">
        <v>0</v>
      </c>
      <c r="AL27" s="514">
        <v>0</v>
      </c>
      <c r="AM27" s="514">
        <v>4</v>
      </c>
      <c r="AN27" s="514">
        <v>0</v>
      </c>
      <c r="AO27" s="514">
        <v>1</v>
      </c>
      <c r="AP27" s="514">
        <v>0</v>
      </c>
      <c r="AQ27" s="1401">
        <v>5</v>
      </c>
      <c r="AR27" s="519">
        <v>0</v>
      </c>
      <c r="AS27" s="514">
        <v>0</v>
      </c>
      <c r="AT27" s="514">
        <v>2</v>
      </c>
      <c r="AU27" s="514">
        <v>1</v>
      </c>
      <c r="AV27" s="514">
        <v>0</v>
      </c>
      <c r="AW27" s="514">
        <v>0</v>
      </c>
      <c r="AX27" s="1401">
        <v>3</v>
      </c>
    </row>
    <row r="28" spans="2:52" ht="15" customHeight="1">
      <c r="B28" s="2702"/>
      <c r="C28" s="1696" t="s">
        <v>493</v>
      </c>
      <c r="D28" s="1407"/>
      <c r="E28" s="1407"/>
      <c r="F28" s="1407"/>
      <c r="G28" s="1408"/>
      <c r="H28" s="1407"/>
      <c r="I28" s="1424"/>
      <c r="J28" s="1407"/>
      <c r="K28" s="1407"/>
      <c r="L28" s="1407"/>
      <c r="M28" s="1408"/>
      <c r="N28" s="1407"/>
      <c r="O28" s="1424"/>
      <c r="P28" s="1409"/>
      <c r="Q28" s="1407"/>
      <c r="R28" s="1407"/>
      <c r="S28" s="1407"/>
      <c r="T28" s="1407"/>
      <c r="U28" s="1407"/>
      <c r="V28" s="1437"/>
      <c r="W28" s="1409"/>
      <c r="X28" s="1407"/>
      <c r="Y28" s="1407"/>
      <c r="Z28" s="1407"/>
      <c r="AA28" s="1407"/>
      <c r="AB28" s="1407"/>
      <c r="AC28" s="1437"/>
      <c r="AD28" s="1409"/>
      <c r="AE28" s="1407"/>
      <c r="AF28" s="1407"/>
      <c r="AG28" s="1407"/>
      <c r="AH28" s="1407"/>
      <c r="AI28" s="1407"/>
      <c r="AJ28" s="1437"/>
      <c r="AK28" s="1430">
        <v>0</v>
      </c>
      <c r="AL28" s="1400">
        <v>8</v>
      </c>
      <c r="AM28" s="1400">
        <v>1</v>
      </c>
      <c r="AN28" s="1400">
        <v>0</v>
      </c>
      <c r="AO28" s="1400">
        <v>3</v>
      </c>
      <c r="AP28" s="1400">
        <v>0</v>
      </c>
      <c r="AQ28" s="2075">
        <v>12</v>
      </c>
      <c r="AR28" s="1430">
        <v>0</v>
      </c>
      <c r="AS28" s="1400">
        <v>4</v>
      </c>
      <c r="AT28" s="1400">
        <v>1</v>
      </c>
      <c r="AU28" s="1400">
        <v>1</v>
      </c>
      <c r="AV28" s="1400">
        <v>1</v>
      </c>
      <c r="AW28" s="1400">
        <v>1</v>
      </c>
      <c r="AX28" s="2075">
        <v>8</v>
      </c>
    </row>
    <row r="29" spans="2:52" ht="15" customHeight="1" thickBot="1">
      <c r="B29" s="2685"/>
      <c r="C29" s="1699" t="s">
        <v>494</v>
      </c>
      <c r="D29" s="1415"/>
      <c r="E29" s="1415"/>
      <c r="F29" s="1415"/>
      <c r="G29" s="1415"/>
      <c r="H29" s="1415"/>
      <c r="I29" s="1416"/>
      <c r="J29" s="1415"/>
      <c r="K29" s="1415"/>
      <c r="L29" s="1415"/>
      <c r="M29" s="1415"/>
      <c r="N29" s="1415"/>
      <c r="O29" s="1416"/>
      <c r="P29" s="1415"/>
      <c r="Q29" s="1415"/>
      <c r="R29" s="1415"/>
      <c r="S29" s="1415"/>
      <c r="T29" s="1415"/>
      <c r="U29" s="1438"/>
      <c r="V29" s="1416"/>
      <c r="W29" s="1439"/>
      <c r="X29" s="1415"/>
      <c r="Y29" s="1415"/>
      <c r="Z29" s="1415"/>
      <c r="AA29" s="1415"/>
      <c r="AB29" s="1439"/>
      <c r="AC29" s="1416"/>
      <c r="AD29" s="1439"/>
      <c r="AE29" s="1415"/>
      <c r="AF29" s="1415"/>
      <c r="AG29" s="1415"/>
      <c r="AH29" s="1439"/>
      <c r="AI29" s="1439"/>
      <c r="AJ29" s="1440"/>
      <c r="AK29" s="1610">
        <v>1</v>
      </c>
      <c r="AL29" s="1611">
        <v>6</v>
      </c>
      <c r="AM29" s="1611">
        <v>6</v>
      </c>
      <c r="AN29" s="1611">
        <v>0</v>
      </c>
      <c r="AO29" s="1611">
        <v>0</v>
      </c>
      <c r="AP29" s="1611">
        <v>0</v>
      </c>
      <c r="AQ29" s="1441">
        <v>13</v>
      </c>
      <c r="AR29" s="1610">
        <v>0</v>
      </c>
      <c r="AS29" s="1611">
        <v>8</v>
      </c>
      <c r="AT29" s="1611">
        <v>5</v>
      </c>
      <c r="AU29" s="1611">
        <v>1</v>
      </c>
      <c r="AV29" s="1611">
        <v>0</v>
      </c>
      <c r="AW29" s="1611">
        <v>0</v>
      </c>
      <c r="AX29" s="1441">
        <v>14</v>
      </c>
    </row>
    <row r="30" spans="2:52" ht="15" hidden="1" customHeight="1" thickBot="1">
      <c r="B30" s="2682" t="s">
        <v>27</v>
      </c>
      <c r="C30" s="1700" t="s">
        <v>491</v>
      </c>
      <c r="D30" s="505">
        <v>0</v>
      </c>
      <c r="E30" s="506">
        <v>0</v>
      </c>
      <c r="F30" s="506">
        <v>0</v>
      </c>
      <c r="G30" s="506">
        <v>0</v>
      </c>
      <c r="H30" s="506">
        <v>0</v>
      </c>
      <c r="I30" s="507">
        <v>0</v>
      </c>
      <c r="J30" s="505">
        <v>0</v>
      </c>
      <c r="K30" s="506">
        <v>0</v>
      </c>
      <c r="L30" s="506">
        <v>0</v>
      </c>
      <c r="M30" s="506">
        <v>0</v>
      </c>
      <c r="N30" s="506">
        <v>0</v>
      </c>
      <c r="O30" s="507">
        <v>0</v>
      </c>
      <c r="P30" s="615">
        <v>0</v>
      </c>
      <c r="Q30" s="506">
        <v>0</v>
      </c>
      <c r="R30" s="506">
        <v>0</v>
      </c>
      <c r="S30" s="506">
        <v>0</v>
      </c>
      <c r="T30" s="506">
        <v>0</v>
      </c>
      <c r="U30" s="506">
        <v>0</v>
      </c>
      <c r="V30" s="510">
        <f t="shared" si="0"/>
        <v>0</v>
      </c>
      <c r="W30" s="505">
        <v>0</v>
      </c>
      <c r="X30" s="506">
        <v>0</v>
      </c>
      <c r="Y30" s="506">
        <v>0</v>
      </c>
      <c r="Z30" s="506">
        <v>0</v>
      </c>
      <c r="AA30" s="506">
        <v>0</v>
      </c>
      <c r="AB30" s="506">
        <v>0</v>
      </c>
      <c r="AC30" s="510">
        <f t="shared" si="1"/>
        <v>0</v>
      </c>
      <c r="AD30" s="508">
        <v>0</v>
      </c>
      <c r="AE30" s="509">
        <v>0</v>
      </c>
      <c r="AF30" s="509">
        <v>0</v>
      </c>
      <c r="AG30" s="509">
        <v>0</v>
      </c>
      <c r="AH30" s="509">
        <v>0</v>
      </c>
      <c r="AI30" s="506">
        <v>0</v>
      </c>
      <c r="AJ30" s="510">
        <f t="shared" si="2"/>
        <v>0</v>
      </c>
      <c r="AK30" s="508"/>
      <c r="AL30" s="509"/>
      <c r="AM30" s="509"/>
      <c r="AN30" s="509"/>
      <c r="AO30" s="509"/>
      <c r="AP30" s="509"/>
      <c r="AQ30" s="510"/>
      <c r="AR30" s="508"/>
      <c r="AS30" s="509"/>
      <c r="AT30" s="509"/>
      <c r="AU30" s="509"/>
      <c r="AV30" s="509"/>
      <c r="AW30" s="509"/>
      <c r="AX30" s="510"/>
    </row>
    <row r="31" spans="2:52" ht="15" hidden="1" customHeight="1">
      <c r="B31" s="2683"/>
      <c r="C31" s="1701" t="s">
        <v>492</v>
      </c>
      <c r="D31" s="511">
        <v>0</v>
      </c>
      <c r="E31" s="512">
        <v>0</v>
      </c>
      <c r="F31" s="512">
        <v>0</v>
      </c>
      <c r="G31" s="512">
        <v>0</v>
      </c>
      <c r="H31" s="512">
        <v>0</v>
      </c>
      <c r="I31" s="513">
        <v>0</v>
      </c>
      <c r="J31" s="511">
        <v>0</v>
      </c>
      <c r="K31" s="512">
        <v>0</v>
      </c>
      <c r="L31" s="512">
        <v>0</v>
      </c>
      <c r="M31" s="512">
        <v>0</v>
      </c>
      <c r="N31" s="512">
        <v>0</v>
      </c>
      <c r="O31" s="513">
        <v>0</v>
      </c>
      <c r="P31" s="1399">
        <v>0</v>
      </c>
      <c r="Q31" s="512">
        <v>0</v>
      </c>
      <c r="R31" s="512">
        <v>0</v>
      </c>
      <c r="S31" s="512">
        <v>0</v>
      </c>
      <c r="T31" s="512">
        <v>0</v>
      </c>
      <c r="U31" s="512">
        <v>0</v>
      </c>
      <c r="V31" s="1401">
        <f t="shared" si="0"/>
        <v>0</v>
      </c>
      <c r="W31" s="1399">
        <v>0</v>
      </c>
      <c r="X31" s="512">
        <v>0</v>
      </c>
      <c r="Y31" s="512">
        <v>0</v>
      </c>
      <c r="Z31" s="512">
        <v>0</v>
      </c>
      <c r="AA31" s="512">
        <v>0</v>
      </c>
      <c r="AB31" s="512">
        <v>0</v>
      </c>
      <c r="AC31" s="1401">
        <f t="shared" si="1"/>
        <v>0</v>
      </c>
      <c r="AD31" s="519">
        <v>0</v>
      </c>
      <c r="AE31" s="514">
        <v>0</v>
      </c>
      <c r="AF31" s="514">
        <v>0</v>
      </c>
      <c r="AG31" s="514">
        <v>0</v>
      </c>
      <c r="AH31" s="514">
        <v>0</v>
      </c>
      <c r="AI31" s="512">
        <v>0</v>
      </c>
      <c r="AJ31" s="1401">
        <f t="shared" si="2"/>
        <v>0</v>
      </c>
      <c r="AK31" s="519"/>
      <c r="AL31" s="514"/>
      <c r="AM31" s="514"/>
      <c r="AN31" s="514"/>
      <c r="AO31" s="514"/>
      <c r="AP31" s="514"/>
      <c r="AQ31" s="1401"/>
      <c r="AR31" s="519"/>
      <c r="AS31" s="514"/>
      <c r="AT31" s="514"/>
      <c r="AU31" s="514"/>
      <c r="AV31" s="514"/>
      <c r="AW31" s="514"/>
      <c r="AX31" s="1401"/>
    </row>
    <row r="32" spans="2:52" ht="15" hidden="1" customHeight="1">
      <c r="B32" s="2683"/>
      <c r="C32" s="1696" t="s">
        <v>493</v>
      </c>
      <c r="D32" s="1407"/>
      <c r="E32" s="1407"/>
      <c r="F32" s="1407"/>
      <c r="G32" s="1408"/>
      <c r="H32" s="1407"/>
      <c r="I32" s="1424"/>
      <c r="J32" s="1407"/>
      <c r="K32" s="1407"/>
      <c r="L32" s="1407"/>
      <c r="M32" s="1408"/>
      <c r="N32" s="1407"/>
      <c r="O32" s="1424"/>
      <c r="P32" s="1409"/>
      <c r="Q32" s="1407"/>
      <c r="R32" s="1407"/>
      <c r="S32" s="1407"/>
      <c r="T32" s="1407"/>
      <c r="U32" s="1407"/>
      <c r="V32" s="1437"/>
      <c r="W32" s="1409"/>
      <c r="X32" s="1407"/>
      <c r="Y32" s="1407"/>
      <c r="Z32" s="1407"/>
      <c r="AA32" s="1407"/>
      <c r="AB32" s="1407"/>
      <c r="AC32" s="1437"/>
      <c r="AD32" s="1409"/>
      <c r="AE32" s="1407"/>
      <c r="AF32" s="1407"/>
      <c r="AG32" s="1407"/>
      <c r="AH32" s="1407"/>
      <c r="AI32" s="1407"/>
      <c r="AJ32" s="1437"/>
      <c r="AK32" s="1430"/>
      <c r="AL32" s="1400"/>
      <c r="AM32" s="1400"/>
      <c r="AN32" s="1400"/>
      <c r="AO32" s="1400"/>
      <c r="AP32" s="1400"/>
      <c r="AQ32" s="2075"/>
      <c r="AR32" s="1430"/>
      <c r="AS32" s="1400"/>
      <c r="AT32" s="1400"/>
      <c r="AU32" s="1400"/>
      <c r="AV32" s="1400"/>
      <c r="AW32" s="1400"/>
      <c r="AX32" s="2075"/>
    </row>
    <row r="33" spans="2:57" ht="15" hidden="1" customHeight="1">
      <c r="B33" s="2683"/>
      <c r="C33" s="1699" t="s">
        <v>494</v>
      </c>
      <c r="D33" s="1415"/>
      <c r="E33" s="1415"/>
      <c r="F33" s="1415"/>
      <c r="G33" s="1415"/>
      <c r="H33" s="1415"/>
      <c r="I33" s="1416"/>
      <c r="J33" s="1415"/>
      <c r="K33" s="1415"/>
      <c r="L33" s="1415"/>
      <c r="M33" s="1415"/>
      <c r="N33" s="1415"/>
      <c r="O33" s="1416"/>
      <c r="P33" s="1415"/>
      <c r="Q33" s="1415"/>
      <c r="R33" s="1415"/>
      <c r="S33" s="1415"/>
      <c r="T33" s="1415"/>
      <c r="U33" s="1438"/>
      <c r="V33" s="1416"/>
      <c r="W33" s="1439"/>
      <c r="X33" s="1415"/>
      <c r="Y33" s="1415"/>
      <c r="Z33" s="1415"/>
      <c r="AA33" s="1415"/>
      <c r="AB33" s="1439"/>
      <c r="AC33" s="1416"/>
      <c r="AD33" s="1439"/>
      <c r="AE33" s="1415"/>
      <c r="AF33" s="1415"/>
      <c r="AG33" s="1415"/>
      <c r="AH33" s="1439"/>
      <c r="AI33" s="1439"/>
      <c r="AJ33" s="1440"/>
      <c r="AK33" s="1610"/>
      <c r="AL33" s="1611"/>
      <c r="AM33" s="1611"/>
      <c r="AN33" s="1611"/>
      <c r="AO33" s="1611"/>
      <c r="AP33" s="1611"/>
      <c r="AQ33" s="1441"/>
      <c r="AR33" s="1610"/>
      <c r="AS33" s="1611"/>
      <c r="AT33" s="1611"/>
      <c r="AU33" s="1611"/>
      <c r="AV33" s="1611"/>
      <c r="AW33" s="1611"/>
      <c r="AX33" s="1441"/>
    </row>
    <row r="34" spans="2:57" ht="15" customHeight="1">
      <c r="B34" s="2684" t="s">
        <v>220</v>
      </c>
      <c r="C34" s="1700" t="s">
        <v>491</v>
      </c>
      <c r="D34" s="888"/>
      <c r="E34" s="631"/>
      <c r="F34" s="631"/>
      <c r="G34" s="631"/>
      <c r="H34" s="631"/>
      <c r="I34" s="889"/>
      <c r="J34" s="888"/>
      <c r="K34" s="631"/>
      <c r="L34" s="631"/>
      <c r="M34" s="631"/>
      <c r="N34" s="631"/>
      <c r="O34" s="889"/>
      <c r="P34" s="615" t="s">
        <v>30</v>
      </c>
      <c r="Q34" s="505" t="s">
        <v>30</v>
      </c>
      <c r="R34" s="505" t="s">
        <v>30</v>
      </c>
      <c r="S34" s="505" t="s">
        <v>30</v>
      </c>
      <c r="T34" s="505" t="s">
        <v>30</v>
      </c>
      <c r="U34" s="506" t="s">
        <v>30</v>
      </c>
      <c r="V34" s="510">
        <f t="shared" si="0"/>
        <v>0</v>
      </c>
      <c r="W34" s="505" t="s">
        <v>30</v>
      </c>
      <c r="X34" s="505" t="s">
        <v>30</v>
      </c>
      <c r="Y34" s="505" t="s">
        <v>30</v>
      </c>
      <c r="Z34" s="505" t="s">
        <v>30</v>
      </c>
      <c r="AA34" s="505" t="s">
        <v>30</v>
      </c>
      <c r="AB34" s="506" t="s">
        <v>30</v>
      </c>
      <c r="AC34" s="510">
        <f t="shared" si="1"/>
        <v>0</v>
      </c>
      <c r="AD34" s="508">
        <v>17</v>
      </c>
      <c r="AE34" s="509">
        <v>8</v>
      </c>
      <c r="AF34" s="509">
        <v>6</v>
      </c>
      <c r="AG34" s="509">
        <v>8</v>
      </c>
      <c r="AH34" s="509">
        <v>7</v>
      </c>
      <c r="AI34" s="506">
        <v>2</v>
      </c>
      <c r="AJ34" s="510">
        <f t="shared" si="2"/>
        <v>48</v>
      </c>
      <c r="AK34" s="508">
        <v>27</v>
      </c>
      <c r="AL34" s="509">
        <v>23</v>
      </c>
      <c r="AM34" s="509">
        <v>14</v>
      </c>
      <c r="AN34" s="509">
        <v>7</v>
      </c>
      <c r="AO34" s="509">
        <v>11</v>
      </c>
      <c r="AP34" s="509">
        <v>2</v>
      </c>
      <c r="AQ34" s="510">
        <v>84</v>
      </c>
      <c r="AR34" s="508">
        <v>26</v>
      </c>
      <c r="AS34" s="509">
        <v>10</v>
      </c>
      <c r="AT34" s="509">
        <v>8</v>
      </c>
      <c r="AU34" s="509">
        <v>3</v>
      </c>
      <c r="AV34" s="509">
        <v>8</v>
      </c>
      <c r="AW34" s="509">
        <v>2</v>
      </c>
      <c r="AX34" s="510">
        <v>57</v>
      </c>
    </row>
    <row r="35" spans="2:57" ht="15" customHeight="1">
      <c r="B35" s="2683"/>
      <c r="C35" s="1701" t="s">
        <v>492</v>
      </c>
      <c r="D35" s="1399"/>
      <c r="E35" s="512"/>
      <c r="F35" s="512"/>
      <c r="G35" s="512"/>
      <c r="H35" s="512"/>
      <c r="I35" s="513"/>
      <c r="J35" s="1399"/>
      <c r="K35" s="512"/>
      <c r="L35" s="512"/>
      <c r="M35" s="512"/>
      <c r="N35" s="512"/>
      <c r="O35" s="513"/>
      <c r="P35" s="1399" t="s">
        <v>30</v>
      </c>
      <c r="Q35" s="511" t="s">
        <v>30</v>
      </c>
      <c r="R35" s="511" t="s">
        <v>30</v>
      </c>
      <c r="S35" s="511" t="s">
        <v>30</v>
      </c>
      <c r="T35" s="511" t="s">
        <v>30</v>
      </c>
      <c r="U35" s="512" t="s">
        <v>30</v>
      </c>
      <c r="V35" s="1401">
        <f t="shared" si="0"/>
        <v>0</v>
      </c>
      <c r="W35" s="511" t="s">
        <v>30</v>
      </c>
      <c r="X35" s="511" t="s">
        <v>30</v>
      </c>
      <c r="Y35" s="511" t="s">
        <v>30</v>
      </c>
      <c r="Z35" s="511" t="s">
        <v>30</v>
      </c>
      <c r="AA35" s="511" t="s">
        <v>30</v>
      </c>
      <c r="AB35" s="512" t="s">
        <v>30</v>
      </c>
      <c r="AC35" s="1401">
        <f t="shared" si="1"/>
        <v>0</v>
      </c>
      <c r="AD35" s="519">
        <v>0</v>
      </c>
      <c r="AE35" s="514">
        <v>0</v>
      </c>
      <c r="AF35" s="514">
        <v>0</v>
      </c>
      <c r="AG35" s="514">
        <v>0</v>
      </c>
      <c r="AH35" s="514">
        <v>0</v>
      </c>
      <c r="AI35" s="512">
        <v>0</v>
      </c>
      <c r="AJ35" s="1401">
        <f t="shared" si="2"/>
        <v>0</v>
      </c>
      <c r="AK35" s="519">
        <v>0</v>
      </c>
      <c r="AL35" s="514">
        <v>2</v>
      </c>
      <c r="AM35" s="514">
        <v>4</v>
      </c>
      <c r="AN35" s="514">
        <v>0</v>
      </c>
      <c r="AO35" s="514">
        <v>1</v>
      </c>
      <c r="AP35" s="514">
        <v>0</v>
      </c>
      <c r="AQ35" s="1401">
        <v>7</v>
      </c>
      <c r="AR35" s="519">
        <v>0</v>
      </c>
      <c r="AS35" s="514">
        <v>0</v>
      </c>
      <c r="AT35" s="514">
        <v>0</v>
      </c>
      <c r="AU35" s="514">
        <v>0</v>
      </c>
      <c r="AV35" s="514">
        <v>0</v>
      </c>
      <c r="AW35" s="514">
        <v>0</v>
      </c>
      <c r="AX35" s="1401">
        <v>0</v>
      </c>
    </row>
    <row r="36" spans="2:57" ht="15" customHeight="1">
      <c r="B36" s="2683"/>
      <c r="C36" s="1696" t="s">
        <v>493</v>
      </c>
      <c r="D36" s="1407"/>
      <c r="E36" s="1407"/>
      <c r="F36" s="1407"/>
      <c r="G36" s="1408"/>
      <c r="H36" s="1407"/>
      <c r="I36" s="1424"/>
      <c r="J36" s="1407"/>
      <c r="K36" s="1407"/>
      <c r="L36" s="1407"/>
      <c r="M36" s="1408"/>
      <c r="N36" s="1407"/>
      <c r="O36" s="1424"/>
      <c r="P36" s="1409"/>
      <c r="Q36" s="1407"/>
      <c r="R36" s="1407"/>
      <c r="S36" s="1407"/>
      <c r="T36" s="1407"/>
      <c r="U36" s="1407"/>
      <c r="V36" s="1437"/>
      <c r="W36" s="1409"/>
      <c r="X36" s="1407"/>
      <c r="Y36" s="1407"/>
      <c r="Z36" s="1407"/>
      <c r="AA36" s="1407"/>
      <c r="AB36" s="1407"/>
      <c r="AC36" s="1437"/>
      <c r="AD36" s="1409"/>
      <c r="AE36" s="1407"/>
      <c r="AF36" s="1407"/>
      <c r="AG36" s="1407"/>
      <c r="AH36" s="1407"/>
      <c r="AI36" s="1407"/>
      <c r="AJ36" s="1437"/>
      <c r="AK36" s="1430">
        <v>10</v>
      </c>
      <c r="AL36" s="1400">
        <v>16</v>
      </c>
      <c r="AM36" s="1400">
        <v>8</v>
      </c>
      <c r="AN36" s="1400">
        <v>4</v>
      </c>
      <c r="AO36" s="1400">
        <v>5</v>
      </c>
      <c r="AP36" s="1400">
        <v>1</v>
      </c>
      <c r="AQ36" s="2075">
        <v>44</v>
      </c>
      <c r="AR36" s="1430">
        <v>8</v>
      </c>
      <c r="AS36" s="1400">
        <v>6</v>
      </c>
      <c r="AT36" s="1400">
        <v>2</v>
      </c>
      <c r="AU36" s="1400">
        <v>1</v>
      </c>
      <c r="AV36" s="1400">
        <v>5</v>
      </c>
      <c r="AW36" s="1400">
        <v>0</v>
      </c>
      <c r="AX36" s="2075">
        <v>22</v>
      </c>
    </row>
    <row r="37" spans="2:57" ht="15" customHeight="1" thickBot="1">
      <c r="B37" s="2685"/>
      <c r="C37" s="1699" t="s">
        <v>494</v>
      </c>
      <c r="D37" s="1415"/>
      <c r="E37" s="1415"/>
      <c r="F37" s="1415"/>
      <c r="G37" s="1415"/>
      <c r="H37" s="1415"/>
      <c r="I37" s="1416"/>
      <c r="J37" s="1415"/>
      <c r="K37" s="1415"/>
      <c r="L37" s="1415"/>
      <c r="M37" s="1415"/>
      <c r="N37" s="1415"/>
      <c r="O37" s="1416"/>
      <c r="P37" s="1415"/>
      <c r="Q37" s="1415"/>
      <c r="R37" s="1415"/>
      <c r="S37" s="1415"/>
      <c r="T37" s="1415"/>
      <c r="U37" s="1438"/>
      <c r="V37" s="1416"/>
      <c r="W37" s="1439"/>
      <c r="X37" s="1415"/>
      <c r="Y37" s="1415"/>
      <c r="Z37" s="1415"/>
      <c r="AA37" s="1415"/>
      <c r="AB37" s="1439"/>
      <c r="AC37" s="1416"/>
      <c r="AD37" s="1439"/>
      <c r="AE37" s="1415"/>
      <c r="AF37" s="1415"/>
      <c r="AG37" s="1415"/>
      <c r="AH37" s="1439"/>
      <c r="AI37" s="1439"/>
      <c r="AJ37" s="1440"/>
      <c r="AK37" s="1610">
        <v>17</v>
      </c>
      <c r="AL37" s="1611">
        <v>7</v>
      </c>
      <c r="AM37" s="1611">
        <v>6</v>
      </c>
      <c r="AN37" s="1611">
        <v>3</v>
      </c>
      <c r="AO37" s="1611">
        <v>6</v>
      </c>
      <c r="AP37" s="1611">
        <v>1</v>
      </c>
      <c r="AQ37" s="1441">
        <v>40</v>
      </c>
      <c r="AR37" s="1610">
        <v>18</v>
      </c>
      <c r="AS37" s="1611">
        <v>4</v>
      </c>
      <c r="AT37" s="1611">
        <v>6</v>
      </c>
      <c r="AU37" s="1611">
        <v>2</v>
      </c>
      <c r="AV37" s="1611">
        <v>3</v>
      </c>
      <c r="AW37" s="1611">
        <v>2</v>
      </c>
      <c r="AX37" s="1441">
        <v>35</v>
      </c>
    </row>
    <row r="38" spans="2:57" ht="15" customHeight="1">
      <c r="B38" s="2686" t="s">
        <v>31</v>
      </c>
      <c r="C38" s="1702" t="s">
        <v>491</v>
      </c>
      <c r="D38" s="515">
        <v>1</v>
      </c>
      <c r="E38" s="516">
        <v>0</v>
      </c>
      <c r="F38" s="516">
        <v>1</v>
      </c>
      <c r="G38" s="516">
        <v>0</v>
      </c>
      <c r="H38" s="516">
        <v>0</v>
      </c>
      <c r="I38" s="517">
        <v>0</v>
      </c>
      <c r="J38" s="515">
        <v>0</v>
      </c>
      <c r="K38" s="516">
        <v>0</v>
      </c>
      <c r="L38" s="516">
        <v>0</v>
      </c>
      <c r="M38" s="516">
        <v>0</v>
      </c>
      <c r="N38" s="516">
        <v>0</v>
      </c>
      <c r="O38" s="517">
        <v>0</v>
      </c>
      <c r="P38" s="616">
        <v>55</v>
      </c>
      <c r="Q38" s="516">
        <v>65</v>
      </c>
      <c r="R38" s="516">
        <v>39</v>
      </c>
      <c r="S38" s="516">
        <v>20</v>
      </c>
      <c r="T38" s="516">
        <v>12</v>
      </c>
      <c r="U38" s="516">
        <v>4</v>
      </c>
      <c r="V38" s="510">
        <f t="shared" si="0"/>
        <v>195</v>
      </c>
      <c r="W38" s="505">
        <v>0</v>
      </c>
      <c r="X38" s="506">
        <v>2</v>
      </c>
      <c r="Y38" s="506">
        <v>5</v>
      </c>
      <c r="Z38" s="506">
        <v>0</v>
      </c>
      <c r="AA38" s="516">
        <v>0</v>
      </c>
      <c r="AB38" s="506">
        <v>1</v>
      </c>
      <c r="AC38" s="510">
        <f t="shared" si="1"/>
        <v>8</v>
      </c>
      <c r="AD38" s="508">
        <v>0</v>
      </c>
      <c r="AE38" s="509">
        <v>0</v>
      </c>
      <c r="AF38" s="509">
        <v>4</v>
      </c>
      <c r="AG38" s="509">
        <v>1</v>
      </c>
      <c r="AH38" s="518">
        <v>0</v>
      </c>
      <c r="AI38" s="506">
        <v>1</v>
      </c>
      <c r="AJ38" s="510">
        <f t="shared" si="2"/>
        <v>6</v>
      </c>
      <c r="AK38" s="508">
        <v>172</v>
      </c>
      <c r="AL38" s="509">
        <v>177</v>
      </c>
      <c r="AM38" s="509">
        <v>134</v>
      </c>
      <c r="AN38" s="509">
        <v>69</v>
      </c>
      <c r="AO38" s="518">
        <v>42</v>
      </c>
      <c r="AP38" s="509">
        <v>8</v>
      </c>
      <c r="AQ38" s="510">
        <v>602</v>
      </c>
      <c r="AR38" s="508">
        <v>2</v>
      </c>
      <c r="AS38" s="509">
        <v>4</v>
      </c>
      <c r="AT38" s="509">
        <v>6</v>
      </c>
      <c r="AU38" s="509">
        <v>4</v>
      </c>
      <c r="AV38" s="518">
        <v>0</v>
      </c>
      <c r="AW38" s="509">
        <v>0</v>
      </c>
      <c r="AX38" s="510">
        <v>16</v>
      </c>
    </row>
    <row r="39" spans="2:57" ht="15" customHeight="1">
      <c r="B39" s="2686"/>
      <c r="C39" s="1703" t="s">
        <v>492</v>
      </c>
      <c r="D39" s="511">
        <v>0</v>
      </c>
      <c r="E39" s="512">
        <v>0</v>
      </c>
      <c r="F39" s="512">
        <v>1</v>
      </c>
      <c r="G39" s="512">
        <v>0</v>
      </c>
      <c r="H39" s="512">
        <v>0</v>
      </c>
      <c r="I39" s="513">
        <v>0</v>
      </c>
      <c r="J39" s="511">
        <v>0</v>
      </c>
      <c r="K39" s="512">
        <v>0</v>
      </c>
      <c r="L39" s="512">
        <v>0</v>
      </c>
      <c r="M39" s="512">
        <v>0</v>
      </c>
      <c r="N39" s="512">
        <v>0</v>
      </c>
      <c r="O39" s="513">
        <v>0</v>
      </c>
      <c r="P39" s="1399">
        <v>0</v>
      </c>
      <c r="Q39" s="512">
        <v>0</v>
      </c>
      <c r="R39" s="512">
        <v>0</v>
      </c>
      <c r="S39" s="512">
        <v>0</v>
      </c>
      <c r="T39" s="512">
        <v>0</v>
      </c>
      <c r="U39" s="512">
        <v>0</v>
      </c>
      <c r="V39" s="520">
        <f t="shared" si="0"/>
        <v>0</v>
      </c>
      <c r="W39" s="511">
        <v>0</v>
      </c>
      <c r="X39" s="512">
        <v>0</v>
      </c>
      <c r="Y39" s="512">
        <v>0</v>
      </c>
      <c r="Z39" s="512">
        <v>0</v>
      </c>
      <c r="AA39" s="512">
        <v>0</v>
      </c>
      <c r="AB39" s="511">
        <v>0</v>
      </c>
      <c r="AC39" s="520">
        <f t="shared" si="1"/>
        <v>0</v>
      </c>
      <c r="AD39" s="519">
        <v>0</v>
      </c>
      <c r="AE39" s="514">
        <v>0</v>
      </c>
      <c r="AF39" s="514">
        <v>0</v>
      </c>
      <c r="AG39" s="514">
        <v>0</v>
      </c>
      <c r="AH39" s="514">
        <v>0</v>
      </c>
      <c r="AI39" s="511">
        <v>0</v>
      </c>
      <c r="AJ39" s="520">
        <f t="shared" si="2"/>
        <v>0</v>
      </c>
      <c r="AK39" s="519">
        <v>1</v>
      </c>
      <c r="AL39" s="514">
        <v>3</v>
      </c>
      <c r="AM39" s="514">
        <v>8</v>
      </c>
      <c r="AN39" s="514">
        <v>12</v>
      </c>
      <c r="AO39" s="514">
        <v>4</v>
      </c>
      <c r="AP39" s="519">
        <v>0</v>
      </c>
      <c r="AQ39" s="520">
        <v>28</v>
      </c>
      <c r="AR39" s="519">
        <v>0</v>
      </c>
      <c r="AS39" s="514">
        <v>1</v>
      </c>
      <c r="AT39" s="514">
        <v>0</v>
      </c>
      <c r="AU39" s="514">
        <v>2</v>
      </c>
      <c r="AV39" s="514">
        <v>0</v>
      </c>
      <c r="AW39" s="519">
        <v>0</v>
      </c>
      <c r="AX39" s="520">
        <v>3</v>
      </c>
    </row>
    <row r="40" spans="2:57" ht="15" customHeight="1">
      <c r="B40" s="2686"/>
      <c r="C40" s="1704" t="s">
        <v>493</v>
      </c>
      <c r="D40" s="1407"/>
      <c r="E40" s="1407"/>
      <c r="F40" s="1407"/>
      <c r="G40" s="1408"/>
      <c r="H40" s="1407"/>
      <c r="I40" s="1424"/>
      <c r="J40" s="1407"/>
      <c r="K40" s="1407"/>
      <c r="L40" s="1407"/>
      <c r="M40" s="1408"/>
      <c r="N40" s="1407"/>
      <c r="O40" s="1424"/>
      <c r="P40" s="1409"/>
      <c r="Q40" s="1407"/>
      <c r="R40" s="1407"/>
      <c r="S40" s="1407"/>
      <c r="T40" s="1407"/>
      <c r="U40" s="1407"/>
      <c r="V40" s="1437"/>
      <c r="W40" s="1409"/>
      <c r="X40" s="1407"/>
      <c r="Y40" s="1407"/>
      <c r="Z40" s="1407"/>
      <c r="AA40" s="1407"/>
      <c r="AB40" s="1407"/>
      <c r="AC40" s="1437"/>
      <c r="AD40" s="1409"/>
      <c r="AE40" s="1407"/>
      <c r="AF40" s="1407"/>
      <c r="AG40" s="1407"/>
      <c r="AH40" s="1407"/>
      <c r="AI40" s="1407"/>
      <c r="AJ40" s="1437"/>
      <c r="AK40" s="1430">
        <v>68</v>
      </c>
      <c r="AL40" s="1400">
        <v>91</v>
      </c>
      <c r="AM40" s="1400">
        <v>58</v>
      </c>
      <c r="AN40" s="1400">
        <v>32</v>
      </c>
      <c r="AO40" s="1400">
        <v>19</v>
      </c>
      <c r="AP40" s="1400">
        <v>6</v>
      </c>
      <c r="AQ40" s="2075">
        <v>274</v>
      </c>
      <c r="AR40" s="1430">
        <v>1</v>
      </c>
      <c r="AS40" s="1400">
        <v>2</v>
      </c>
      <c r="AT40" s="1400">
        <v>5</v>
      </c>
      <c r="AU40" s="1400">
        <v>4</v>
      </c>
      <c r="AV40" s="1400">
        <v>0</v>
      </c>
      <c r="AW40" s="1400">
        <v>0</v>
      </c>
      <c r="AX40" s="2075">
        <v>12</v>
      </c>
    </row>
    <row r="41" spans="2:57" ht="15" customHeight="1" thickBot="1">
      <c r="B41" s="2687"/>
      <c r="C41" s="1705" t="s">
        <v>494</v>
      </c>
      <c r="D41" s="1415"/>
      <c r="E41" s="1415"/>
      <c r="F41" s="1415"/>
      <c r="G41" s="1415"/>
      <c r="H41" s="1415"/>
      <c r="I41" s="1416"/>
      <c r="J41" s="1415"/>
      <c r="K41" s="1415"/>
      <c r="L41" s="1415"/>
      <c r="M41" s="1415"/>
      <c r="N41" s="1415"/>
      <c r="O41" s="1416"/>
      <c r="P41" s="1415"/>
      <c r="Q41" s="1415"/>
      <c r="R41" s="1415"/>
      <c r="S41" s="1415"/>
      <c r="T41" s="1415"/>
      <c r="U41" s="1438"/>
      <c r="V41" s="1416"/>
      <c r="W41" s="1439"/>
      <c r="X41" s="1415"/>
      <c r="Y41" s="1415"/>
      <c r="Z41" s="1415"/>
      <c r="AA41" s="1415"/>
      <c r="AB41" s="1439"/>
      <c r="AC41" s="1416"/>
      <c r="AD41" s="1439"/>
      <c r="AE41" s="1415"/>
      <c r="AF41" s="1415"/>
      <c r="AG41" s="1415"/>
      <c r="AH41" s="1439"/>
      <c r="AI41" s="1439"/>
      <c r="AJ41" s="1440"/>
      <c r="AK41" s="1610">
        <v>104</v>
      </c>
      <c r="AL41" s="1611">
        <v>86</v>
      </c>
      <c r="AM41" s="1611">
        <v>76</v>
      </c>
      <c r="AN41" s="1611">
        <v>37</v>
      </c>
      <c r="AO41" s="1611">
        <v>23</v>
      </c>
      <c r="AP41" s="1611">
        <v>2</v>
      </c>
      <c r="AQ41" s="1441">
        <v>328</v>
      </c>
      <c r="AR41" s="1610">
        <v>1</v>
      </c>
      <c r="AS41" s="1611">
        <v>2</v>
      </c>
      <c r="AT41" s="1611">
        <v>1</v>
      </c>
      <c r="AU41" s="1611">
        <v>0</v>
      </c>
      <c r="AV41" s="1611">
        <v>0</v>
      </c>
      <c r="AW41" s="1611">
        <v>0</v>
      </c>
      <c r="AX41" s="1441">
        <v>4</v>
      </c>
    </row>
    <row r="42" spans="2:57" ht="15" customHeight="1">
      <c r="B42" s="2673" t="s">
        <v>32</v>
      </c>
      <c r="C42" s="521" t="s">
        <v>491</v>
      </c>
      <c r="D42" s="522">
        <v>759</v>
      </c>
      <c r="E42" s="523">
        <v>1559</v>
      </c>
      <c r="F42" s="523">
        <v>1464</v>
      </c>
      <c r="G42" s="523">
        <v>1778</v>
      </c>
      <c r="H42" s="523">
        <v>1298</v>
      </c>
      <c r="I42" s="524">
        <v>170</v>
      </c>
      <c r="J42" s="522">
        <f t="shared" ref="J42:U42" si="3">J6+J10+J14+J22+J26+J30</f>
        <v>525</v>
      </c>
      <c r="K42" s="523">
        <f t="shared" si="3"/>
        <v>1170</v>
      </c>
      <c r="L42" s="523">
        <f t="shared" si="3"/>
        <v>1182</v>
      </c>
      <c r="M42" s="523">
        <f t="shared" si="3"/>
        <v>1381</v>
      </c>
      <c r="N42" s="523">
        <f t="shared" si="3"/>
        <v>904</v>
      </c>
      <c r="O42" s="524">
        <f t="shared" si="3"/>
        <v>89</v>
      </c>
      <c r="P42" s="525">
        <f t="shared" si="3"/>
        <v>393</v>
      </c>
      <c r="Q42" s="523">
        <f t="shared" si="3"/>
        <v>1053</v>
      </c>
      <c r="R42" s="523">
        <f t="shared" si="3"/>
        <v>1124</v>
      </c>
      <c r="S42" s="523">
        <f t="shared" si="3"/>
        <v>1224</v>
      </c>
      <c r="T42" s="523">
        <f t="shared" si="3"/>
        <v>935</v>
      </c>
      <c r="U42" s="523">
        <f t="shared" si="3"/>
        <v>116</v>
      </c>
      <c r="V42" s="527">
        <f t="shared" si="0"/>
        <v>4845</v>
      </c>
      <c r="W42" s="525">
        <v>670</v>
      </c>
      <c r="X42" s="526">
        <v>1461</v>
      </c>
      <c r="Y42" s="526">
        <v>1509</v>
      </c>
      <c r="Z42" s="526">
        <v>1487</v>
      </c>
      <c r="AA42" s="524">
        <v>1207</v>
      </c>
      <c r="AB42" s="526">
        <v>175</v>
      </c>
      <c r="AC42" s="527">
        <f t="shared" si="1"/>
        <v>6509</v>
      </c>
      <c r="AD42" s="618">
        <v>991</v>
      </c>
      <c r="AE42" s="526">
        <v>1660</v>
      </c>
      <c r="AF42" s="526">
        <v>1655</v>
      </c>
      <c r="AG42" s="526">
        <v>1553</v>
      </c>
      <c r="AH42" s="524">
        <v>1299</v>
      </c>
      <c r="AI42" s="526">
        <v>200</v>
      </c>
      <c r="AJ42" s="527">
        <f t="shared" si="2"/>
        <v>7358</v>
      </c>
      <c r="AK42" s="1497">
        <v>1647</v>
      </c>
      <c r="AL42" s="1497">
        <v>2419</v>
      </c>
      <c r="AM42" s="1497">
        <v>2287</v>
      </c>
      <c r="AN42" s="1497">
        <v>1952</v>
      </c>
      <c r="AO42" s="1497">
        <v>1712</v>
      </c>
      <c r="AP42" s="1497">
        <v>295</v>
      </c>
      <c r="AQ42" s="1494">
        <v>10312</v>
      </c>
      <c r="AR42" s="2080">
        <v>938</v>
      </c>
      <c r="AS42" s="1497">
        <v>1898</v>
      </c>
      <c r="AT42" s="1497">
        <v>1994</v>
      </c>
      <c r="AU42" s="1497">
        <v>1728</v>
      </c>
      <c r="AV42" s="1497">
        <v>1574</v>
      </c>
      <c r="AW42" s="1497">
        <v>251</v>
      </c>
      <c r="AX42" s="1494">
        <v>8383</v>
      </c>
    </row>
    <row r="43" spans="2:57" ht="15" customHeight="1">
      <c r="B43" s="2674"/>
      <c r="C43" s="528" t="s">
        <v>492</v>
      </c>
      <c r="D43" s="529">
        <v>1</v>
      </c>
      <c r="E43" s="530">
        <v>33</v>
      </c>
      <c r="F43" s="530">
        <v>94</v>
      </c>
      <c r="G43" s="530">
        <v>82</v>
      </c>
      <c r="H43" s="530">
        <v>19</v>
      </c>
      <c r="I43" s="531">
        <v>1</v>
      </c>
      <c r="J43" s="529">
        <f t="shared" ref="J43:U43" si="4">J7+J11+J15+J23+J27+J31</f>
        <v>0</v>
      </c>
      <c r="K43" s="530">
        <f t="shared" si="4"/>
        <v>29</v>
      </c>
      <c r="L43" s="530">
        <f t="shared" si="4"/>
        <v>83</v>
      </c>
      <c r="M43" s="530">
        <f t="shared" si="4"/>
        <v>65</v>
      </c>
      <c r="N43" s="530">
        <f t="shared" si="4"/>
        <v>8</v>
      </c>
      <c r="O43" s="531">
        <f t="shared" si="4"/>
        <v>0</v>
      </c>
      <c r="P43" s="529">
        <f t="shared" si="4"/>
        <v>0</v>
      </c>
      <c r="Q43" s="530">
        <f t="shared" si="4"/>
        <v>5</v>
      </c>
      <c r="R43" s="530">
        <f t="shared" si="4"/>
        <v>26</v>
      </c>
      <c r="S43" s="530">
        <f t="shared" si="4"/>
        <v>38</v>
      </c>
      <c r="T43" s="530">
        <f t="shared" si="4"/>
        <v>8</v>
      </c>
      <c r="U43" s="530">
        <f t="shared" si="4"/>
        <v>0</v>
      </c>
      <c r="V43" s="532">
        <f t="shared" si="0"/>
        <v>77</v>
      </c>
      <c r="W43" s="533">
        <v>0</v>
      </c>
      <c r="X43" s="533">
        <v>3</v>
      </c>
      <c r="Y43" s="533">
        <v>39</v>
      </c>
      <c r="Z43" s="533">
        <v>40</v>
      </c>
      <c r="AA43" s="533">
        <v>2</v>
      </c>
      <c r="AB43" s="530">
        <v>0</v>
      </c>
      <c r="AC43" s="532">
        <f t="shared" si="1"/>
        <v>84</v>
      </c>
      <c r="AD43" s="619">
        <v>0</v>
      </c>
      <c r="AE43" s="533">
        <v>5</v>
      </c>
      <c r="AF43" s="533">
        <v>24</v>
      </c>
      <c r="AG43" s="533">
        <v>39</v>
      </c>
      <c r="AH43" s="533">
        <v>8</v>
      </c>
      <c r="AI43" s="530">
        <v>0</v>
      </c>
      <c r="AJ43" s="532">
        <f t="shared" si="2"/>
        <v>76</v>
      </c>
      <c r="AK43" s="530">
        <v>15</v>
      </c>
      <c r="AL43" s="530">
        <v>238</v>
      </c>
      <c r="AM43" s="530">
        <v>396</v>
      </c>
      <c r="AN43" s="530">
        <v>299</v>
      </c>
      <c r="AO43" s="530">
        <v>150</v>
      </c>
      <c r="AP43" s="530">
        <v>6</v>
      </c>
      <c r="AQ43" s="1495">
        <f>SUM(AK43:AP43)</f>
        <v>1104</v>
      </c>
      <c r="AR43" s="529">
        <v>0</v>
      </c>
      <c r="AS43" s="530">
        <v>9</v>
      </c>
      <c r="AT43" s="530">
        <v>52</v>
      </c>
      <c r="AU43" s="530">
        <v>52</v>
      </c>
      <c r="AV43" s="530">
        <v>16</v>
      </c>
      <c r="AW43" s="530">
        <v>0</v>
      </c>
      <c r="AX43" s="1495">
        <v>129</v>
      </c>
    </row>
    <row r="44" spans="2:57" ht="15" customHeight="1">
      <c r="B44" s="2674"/>
      <c r="C44" s="528" t="s">
        <v>495</v>
      </c>
      <c r="D44" s="534">
        <v>0.10799658508821855</v>
      </c>
      <c r="E44" s="534">
        <v>0.22182697780307342</v>
      </c>
      <c r="F44" s="534">
        <v>0.2083096186681844</v>
      </c>
      <c r="G44" s="534">
        <v>0.25298804780876494</v>
      </c>
      <c r="H44" s="535">
        <v>0.18468981217985203</v>
      </c>
      <c r="I44" s="536">
        <v>2.4188958451906658E-2</v>
      </c>
      <c r="J44" s="534">
        <f>IF(ISERROR(J42/(SUM($J$42:$O$42))),0,(J42/(SUM($J$42:$O$42))))</f>
        <v>9.9980956008379362E-2</v>
      </c>
      <c r="K44" s="534">
        <f t="shared" ref="K44:O44" si="5">IF(ISERROR(K42/(SUM($J$42:$O$42))),0,(K42/(SUM($J$42:$O$42))))</f>
        <v>0.22281470196153114</v>
      </c>
      <c r="L44" s="534">
        <f t="shared" si="5"/>
        <v>0.22509998095600839</v>
      </c>
      <c r="M44" s="534">
        <f t="shared" si="5"/>
        <v>0.2629975242810893</v>
      </c>
      <c r="N44" s="535">
        <f t="shared" si="5"/>
        <v>0.17215768425061892</v>
      </c>
      <c r="O44" s="536">
        <f t="shared" si="5"/>
        <v>1.6949152542372881E-2</v>
      </c>
      <c r="P44" s="534">
        <f>IF(ISERROR(P42/(SUM($P$42:$U$42))),0,(P42/(SUM($P$42:$U$42))))</f>
        <v>8.1114551083591335E-2</v>
      </c>
      <c r="Q44" s="534">
        <f t="shared" ref="Q44:U44" si="6">IF(ISERROR(Q42/(SUM($P$42:$U$42))),0,(Q42/(SUM($P$42:$U$42))))</f>
        <v>0.21733746130030959</v>
      </c>
      <c r="R44" s="534">
        <f t="shared" si="6"/>
        <v>0.23199174406604747</v>
      </c>
      <c r="S44" s="534">
        <f t="shared" si="6"/>
        <v>0.25263157894736843</v>
      </c>
      <c r="T44" s="534">
        <f t="shared" si="6"/>
        <v>0.19298245614035087</v>
      </c>
      <c r="U44" s="632">
        <f t="shared" si="6"/>
        <v>2.39422084623323E-2</v>
      </c>
      <c r="V44" s="540" t="s">
        <v>485</v>
      </c>
      <c r="W44" s="537">
        <v>0.10293439852511907</v>
      </c>
      <c r="X44" s="538">
        <v>0.22445844215701335</v>
      </c>
      <c r="Y44" s="538">
        <v>0.23183284682746966</v>
      </c>
      <c r="Z44" s="538">
        <v>0.22845291135351053</v>
      </c>
      <c r="AA44" s="539">
        <v>0.18543555077584883</v>
      </c>
      <c r="AB44" s="620">
        <v>2.6885850361038563E-2</v>
      </c>
      <c r="AC44" s="540" t="s">
        <v>485</v>
      </c>
      <c r="AD44" s="1442">
        <v>0.13469999999999999</v>
      </c>
      <c r="AE44" s="1444">
        <v>0.22559999999999999</v>
      </c>
      <c r="AF44" s="1444">
        <v>0.22489999999999999</v>
      </c>
      <c r="AG44" s="1444">
        <v>0.21110000000000001</v>
      </c>
      <c r="AH44" s="1443">
        <v>0.17649999999999999</v>
      </c>
      <c r="AI44" s="620">
        <v>2.7199999999999998E-2</v>
      </c>
      <c r="AJ44" s="540" t="s">
        <v>485</v>
      </c>
      <c r="AK44" s="620">
        <v>0.16</v>
      </c>
      <c r="AL44" s="620">
        <v>0.23499999999999999</v>
      </c>
      <c r="AM44" s="620">
        <v>0.222</v>
      </c>
      <c r="AN44" s="620">
        <v>0.189</v>
      </c>
      <c r="AO44" s="620">
        <v>0.16600000000000001</v>
      </c>
      <c r="AP44" s="620">
        <v>2.9000000000000001E-2</v>
      </c>
      <c r="AQ44" s="1496" t="s">
        <v>485</v>
      </c>
      <c r="AR44" s="1444">
        <v>0.11189311702254599</v>
      </c>
      <c r="AS44" s="620">
        <v>0.22641059286651558</v>
      </c>
      <c r="AT44" s="620">
        <v>0.23786234045091256</v>
      </c>
      <c r="AU44" s="620">
        <v>0.20613145651914588</v>
      </c>
      <c r="AV44" s="620">
        <v>0.18776094476917571</v>
      </c>
      <c r="AW44" s="620">
        <v>2.9941548371704641E-2</v>
      </c>
      <c r="AX44" s="1496" t="s">
        <v>485</v>
      </c>
      <c r="AY44" s="2013"/>
      <c r="AZ44" s="2013"/>
      <c r="BA44" s="2013"/>
      <c r="BB44" s="2013"/>
      <c r="BC44" s="2013"/>
      <c r="BD44" s="2013"/>
      <c r="BE44" s="2013"/>
    </row>
    <row r="45" spans="2:57" ht="15" customHeight="1" thickBot="1">
      <c r="B45" s="2675"/>
      <c r="C45" s="541" t="s">
        <v>496</v>
      </c>
      <c r="D45" s="542">
        <v>4.3478260869565218E-3</v>
      </c>
      <c r="E45" s="542">
        <v>0.14347826086956522</v>
      </c>
      <c r="F45" s="542">
        <v>0.40869565217391307</v>
      </c>
      <c r="G45" s="542">
        <v>0.35652173913043478</v>
      </c>
      <c r="H45" s="543">
        <v>8.2608695652173908E-2</v>
      </c>
      <c r="I45" s="544">
        <v>4.3478260869565218E-3</v>
      </c>
      <c r="J45" s="542">
        <f>IF(ISERROR(J43/(SUM($J$43:$O$43))),0,(J43/(SUM($J$43:$O$43))))</f>
        <v>0</v>
      </c>
      <c r="K45" s="542">
        <f t="shared" ref="K45:O45" si="7">IF(ISERROR(K43/(SUM($J$43:$O$43))),0,(K43/(SUM($J$43:$O$43))))</f>
        <v>0.15675675675675677</v>
      </c>
      <c r="L45" s="542">
        <f t="shared" si="7"/>
        <v>0.44864864864864867</v>
      </c>
      <c r="M45" s="542">
        <f t="shared" si="7"/>
        <v>0.35135135135135137</v>
      </c>
      <c r="N45" s="543">
        <f t="shared" si="7"/>
        <v>4.3243243243243246E-2</v>
      </c>
      <c r="O45" s="544">
        <f t="shared" si="7"/>
        <v>0</v>
      </c>
      <c r="P45" s="542">
        <f>IF(ISERROR(P43/(SUM($P$43:$U$43))),0,(P43/(SUM($P$43:$U$43))))</f>
        <v>0</v>
      </c>
      <c r="Q45" s="542">
        <f t="shared" ref="Q45:U45" si="8">IF(ISERROR(Q43/(SUM($P$43:$U$43))),0,(Q43/(SUM($P$43:$U$43))))</f>
        <v>6.4935064935064929E-2</v>
      </c>
      <c r="R45" s="542">
        <f t="shared" si="8"/>
        <v>0.33766233766233766</v>
      </c>
      <c r="S45" s="542">
        <f t="shared" si="8"/>
        <v>0.4935064935064935</v>
      </c>
      <c r="T45" s="542">
        <f t="shared" si="8"/>
        <v>0.1038961038961039</v>
      </c>
      <c r="U45" s="543">
        <f t="shared" si="8"/>
        <v>0</v>
      </c>
      <c r="V45" s="544" t="s">
        <v>485</v>
      </c>
      <c r="W45" s="545">
        <v>0</v>
      </c>
      <c r="X45" s="542">
        <v>3.5714285714285712E-2</v>
      </c>
      <c r="Y45" s="542">
        <v>0.4642857142857143</v>
      </c>
      <c r="Z45" s="542">
        <v>0.47619047619047616</v>
      </c>
      <c r="AA45" s="543">
        <v>2.3809523809523808E-2</v>
      </c>
      <c r="AB45" s="621">
        <v>0</v>
      </c>
      <c r="AC45" s="1447" t="s">
        <v>485</v>
      </c>
      <c r="AD45" s="1446">
        <v>0</v>
      </c>
      <c r="AE45" s="1445">
        <v>6.5799999999999997E-2</v>
      </c>
      <c r="AF45" s="1445">
        <v>0.31580000000000003</v>
      </c>
      <c r="AG45" s="1445">
        <v>0.51319999999999999</v>
      </c>
      <c r="AH45" s="1445">
        <v>0.1053</v>
      </c>
      <c r="AI45" s="1445">
        <v>0</v>
      </c>
      <c r="AJ45" s="1448" t="s">
        <v>485</v>
      </c>
      <c r="AK45" s="1498">
        <v>0.19600000000000001</v>
      </c>
      <c r="AL45" s="1499">
        <v>0.25</v>
      </c>
      <c r="AM45" s="1499">
        <v>0.22600000000000001</v>
      </c>
      <c r="AN45" s="1499">
        <v>0.17599999999999999</v>
      </c>
      <c r="AO45" s="1499">
        <v>0.13900000000000001</v>
      </c>
      <c r="AP45" s="1499">
        <v>1.4E-2</v>
      </c>
      <c r="AQ45" s="2078" t="s">
        <v>485</v>
      </c>
      <c r="AR45" s="2081">
        <v>0</v>
      </c>
      <c r="AS45" s="1499">
        <v>6.9767441860465115E-2</v>
      </c>
      <c r="AT45" s="1499">
        <v>0.40310077519379844</v>
      </c>
      <c r="AU45" s="1499">
        <v>0.40310077519379844</v>
      </c>
      <c r="AV45" s="1499">
        <v>0.12403100775193798</v>
      </c>
      <c r="AW45" s="1499">
        <v>0</v>
      </c>
      <c r="AX45" s="2078" t="s">
        <v>485</v>
      </c>
      <c r="AY45" s="2013"/>
      <c r="AZ45" s="2013"/>
      <c r="BA45" s="2013"/>
      <c r="BB45" s="2013"/>
      <c r="BC45" s="2013"/>
      <c r="BD45" s="2013"/>
      <c r="BE45" s="2013"/>
    </row>
    <row r="46" spans="2:57">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K46" s="5"/>
      <c r="AL46" s="5"/>
      <c r="AM46" s="5"/>
      <c r="AN46" s="5"/>
      <c r="AO46" s="5"/>
      <c r="AP46" s="5"/>
    </row>
    <row r="47" spans="2:57">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K47" s="5"/>
      <c r="AL47" s="5"/>
      <c r="AM47" s="5"/>
      <c r="AN47" s="5"/>
      <c r="AO47" s="5"/>
      <c r="AP47" s="5"/>
    </row>
    <row r="48" spans="2:57">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K48" s="5"/>
      <c r="AL48" s="5"/>
      <c r="AM48" s="5"/>
      <c r="AN48" s="5"/>
      <c r="AO48" s="5"/>
      <c r="AP48" s="5"/>
    </row>
    <row r="49" spans="2:51" ht="14.45" thickBot="1">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352"/>
      <c r="AG49" s="352"/>
      <c r="AH49" s="352"/>
      <c r="AI49" s="352"/>
      <c r="AJ49" s="95"/>
      <c r="AK49" s="5"/>
      <c r="AL49" s="5"/>
      <c r="AM49" s="352"/>
      <c r="AN49" s="352"/>
      <c r="AO49" s="352"/>
      <c r="AP49" s="352"/>
      <c r="AQ49" s="95"/>
      <c r="AT49" s="95"/>
      <c r="AU49" s="95"/>
      <c r="AV49" s="95"/>
      <c r="AW49" s="95"/>
      <c r="AX49" s="95"/>
    </row>
    <row r="50" spans="2:51" ht="14.85" customHeight="1" thickBot="1">
      <c r="B50" s="546" t="s">
        <v>497</v>
      </c>
      <c r="C50" s="5"/>
      <c r="D50" s="352"/>
      <c r="E50" s="352"/>
      <c r="F50" s="352"/>
      <c r="G50" s="352"/>
      <c r="H50" s="352"/>
      <c r="I50" s="1714"/>
      <c r="J50" s="352"/>
      <c r="K50" s="352"/>
      <c r="L50" s="352"/>
      <c r="M50" s="352"/>
      <c r="N50" s="352"/>
      <c r="O50" s="1714"/>
      <c r="P50" s="2729" t="s">
        <v>498</v>
      </c>
      <c r="Q50" s="2730"/>
      <c r="R50" s="2731" t="s">
        <v>499</v>
      </c>
      <c r="S50" s="2731"/>
      <c r="T50" s="2732" t="s">
        <v>500</v>
      </c>
      <c r="U50" s="2731"/>
      <c r="V50" s="1461" t="s">
        <v>232</v>
      </c>
      <c r="W50" s="2575" t="s">
        <v>498</v>
      </c>
      <c r="X50" s="2576"/>
      <c r="Y50" s="2725" t="s">
        <v>499</v>
      </c>
      <c r="Z50" s="2725"/>
      <c r="AA50" s="2726" t="s">
        <v>500</v>
      </c>
      <c r="AB50" s="2725"/>
      <c r="AC50" s="624" t="s">
        <v>232</v>
      </c>
      <c r="AD50" s="2575" t="s">
        <v>498</v>
      </c>
      <c r="AE50" s="2576"/>
      <c r="AF50" s="2577" t="s">
        <v>499</v>
      </c>
      <c r="AG50" s="2577"/>
      <c r="AH50" s="2578" t="s">
        <v>500</v>
      </c>
      <c r="AI50" s="2577"/>
      <c r="AJ50" s="369" t="s">
        <v>232</v>
      </c>
      <c r="AK50" s="2575" t="s">
        <v>498</v>
      </c>
      <c r="AL50" s="2576"/>
      <c r="AM50" s="2577" t="s">
        <v>499</v>
      </c>
      <c r="AN50" s="2577"/>
      <c r="AO50" s="2578" t="s">
        <v>500</v>
      </c>
      <c r="AP50" s="2577"/>
      <c r="AQ50" s="369" t="s">
        <v>232</v>
      </c>
      <c r="AR50" s="2575" t="s">
        <v>498</v>
      </c>
      <c r="AS50" s="2576"/>
      <c r="AT50" s="2577" t="s">
        <v>499</v>
      </c>
      <c r="AU50" s="2577"/>
      <c r="AV50" s="2578" t="s">
        <v>500</v>
      </c>
      <c r="AW50" s="2577"/>
      <c r="AX50" s="624" t="s">
        <v>232</v>
      </c>
    </row>
    <row r="51" spans="2:51" ht="14.1" customHeight="1" thickBot="1">
      <c r="B51" s="2740" t="s">
        <v>32</v>
      </c>
      <c r="C51" s="1706" t="s">
        <v>501</v>
      </c>
      <c r="D51" s="1710"/>
      <c r="E51" s="1711"/>
      <c r="F51" s="1712"/>
      <c r="G51" s="1711"/>
      <c r="H51" s="1713"/>
      <c r="I51" s="1712"/>
      <c r="J51" s="1710"/>
      <c r="K51" s="1711"/>
      <c r="L51" s="1712"/>
      <c r="M51" s="1711"/>
      <c r="N51" s="1713"/>
      <c r="O51" s="1712"/>
      <c r="P51" s="2733"/>
      <c r="Q51" s="2734"/>
      <c r="R51" s="2735"/>
      <c r="S51" s="2734"/>
      <c r="T51" s="2734"/>
      <c r="U51" s="2734"/>
      <c r="V51" s="1459"/>
      <c r="W51" s="2713">
        <v>1474</v>
      </c>
      <c r="X51" s="2689"/>
      <c r="Y51" s="2688">
        <v>3045</v>
      </c>
      <c r="Z51" s="2689"/>
      <c r="AA51" s="2691">
        <v>2388</v>
      </c>
      <c r="AB51" s="2692"/>
      <c r="AC51" s="622">
        <f>SUM(W51:AB51)</f>
        <v>6907</v>
      </c>
      <c r="AD51" s="2688">
        <v>1637</v>
      </c>
      <c r="AE51" s="2689"/>
      <c r="AF51" s="2688">
        <v>3392</v>
      </c>
      <c r="AG51" s="2689"/>
      <c r="AH51" s="2691">
        <v>2329</v>
      </c>
      <c r="AI51" s="2692"/>
      <c r="AJ51" s="622">
        <f>SUM(AD51:AI51)</f>
        <v>7358</v>
      </c>
      <c r="AK51" s="2579">
        <v>2638</v>
      </c>
      <c r="AL51" s="2580"/>
      <c r="AM51" s="2579">
        <v>4650</v>
      </c>
      <c r="AN51" s="2580"/>
      <c r="AO51" s="2581">
        <v>3024</v>
      </c>
      <c r="AP51" s="2582"/>
      <c r="AQ51" s="622">
        <f>SUM(AK51:AP51)</f>
        <v>10312</v>
      </c>
      <c r="AR51" s="2579">
        <v>1667</v>
      </c>
      <c r="AS51" s="2580"/>
      <c r="AT51" s="2579">
        <v>3981</v>
      </c>
      <c r="AU51" s="2580"/>
      <c r="AV51" s="2581">
        <v>2735</v>
      </c>
      <c r="AW51" s="2582"/>
      <c r="AX51" s="622">
        <v>8383</v>
      </c>
    </row>
    <row r="52" spans="2:51" ht="14.45" thickBot="1">
      <c r="B52" s="2740"/>
      <c r="C52" s="1451" t="s">
        <v>502</v>
      </c>
      <c r="D52" s="1707"/>
      <c r="E52" s="1455"/>
      <c r="F52" s="1456"/>
      <c r="G52" s="1455"/>
      <c r="H52" s="1457"/>
      <c r="I52" s="1456"/>
      <c r="J52" s="1707"/>
      <c r="K52" s="1455"/>
      <c r="L52" s="1456"/>
      <c r="M52" s="1455"/>
      <c r="N52" s="1457"/>
      <c r="O52" s="1456"/>
      <c r="P52" s="2736"/>
      <c r="Q52" s="2737"/>
      <c r="R52" s="2738"/>
      <c r="S52" s="2737"/>
      <c r="T52" s="2737"/>
      <c r="U52" s="2737"/>
      <c r="V52" s="1462"/>
      <c r="W52" s="2714">
        <v>0.21299999999999999</v>
      </c>
      <c r="X52" s="2681"/>
      <c r="Y52" s="2715">
        <v>0.441</v>
      </c>
      <c r="Z52" s="2716"/>
      <c r="AA52" s="2680">
        <v>0.34599999999999997</v>
      </c>
      <c r="AB52" s="2681"/>
      <c r="AC52" s="625" t="s">
        <v>485</v>
      </c>
      <c r="AD52" s="2690">
        <f>AD51/AJ51</f>
        <v>0.22247893449306877</v>
      </c>
      <c r="AE52" s="2681"/>
      <c r="AF52" s="2678">
        <f>AF51/AJ51</f>
        <v>0.46099483555313941</v>
      </c>
      <c r="AG52" s="2679"/>
      <c r="AH52" s="2680">
        <f>AH51/AJ51</f>
        <v>0.31652622995379182</v>
      </c>
      <c r="AI52" s="2681"/>
      <c r="AJ52" s="625" t="s">
        <v>485</v>
      </c>
      <c r="AK52" s="2583">
        <f>AK51/AQ51</f>
        <v>0.25581846392552365</v>
      </c>
      <c r="AL52" s="2584"/>
      <c r="AM52" s="2585">
        <f>AM51/AQ51</f>
        <v>0.45093095422808377</v>
      </c>
      <c r="AN52" s="2584"/>
      <c r="AO52" s="2585">
        <f>AO51/AQ51</f>
        <v>0.29325058184639258</v>
      </c>
      <c r="AP52" s="2584"/>
      <c r="AQ52" s="625" t="s">
        <v>485</v>
      </c>
      <c r="AR52" s="2583">
        <v>0.19885482524156031</v>
      </c>
      <c r="AS52" s="2584"/>
      <c r="AT52" s="2585">
        <v>0.47488965764046281</v>
      </c>
      <c r="AU52" s="2584"/>
      <c r="AV52" s="2585">
        <v>0.32625551711797685</v>
      </c>
      <c r="AW52" s="2584"/>
      <c r="AX52" s="625" t="s">
        <v>485</v>
      </c>
    </row>
    <row r="53" spans="2:51" ht="14.1" customHeight="1" thickBot="1">
      <c r="B53" s="2740"/>
      <c r="C53" s="1398" t="s">
        <v>493</v>
      </c>
      <c r="D53" s="1708"/>
      <c r="E53" s="1452"/>
      <c r="F53" s="1452"/>
      <c r="G53" s="1453"/>
      <c r="H53" s="1452"/>
      <c r="I53" s="1454"/>
      <c r="J53" s="1708"/>
      <c r="K53" s="1452"/>
      <c r="L53" s="1452"/>
      <c r="M53" s="1453"/>
      <c r="N53" s="1452"/>
      <c r="O53" s="1454"/>
      <c r="P53" s="1458"/>
      <c r="Q53" s="1433"/>
      <c r="R53" s="1433"/>
      <c r="S53" s="1433"/>
      <c r="T53" s="1433"/>
      <c r="U53" s="1433"/>
      <c r="V53" s="1460"/>
      <c r="W53" s="1409"/>
      <c r="X53" s="1407"/>
      <c r="Y53" s="1407"/>
      <c r="Z53" s="1407"/>
      <c r="AA53" s="1407"/>
      <c r="AB53" s="1407"/>
      <c r="AC53" s="1437"/>
      <c r="AD53" s="1409"/>
      <c r="AE53" s="1407"/>
      <c r="AF53" s="1407"/>
      <c r="AG53" s="1407"/>
      <c r="AH53" s="1407"/>
      <c r="AI53" s="1407"/>
      <c r="AJ53" s="1437"/>
      <c r="AK53" s="2586">
        <v>1475</v>
      </c>
      <c r="AL53" s="2587"/>
      <c r="AM53" s="2588">
        <v>2855</v>
      </c>
      <c r="AN53" s="2587"/>
      <c r="AO53" s="2588">
        <v>2076</v>
      </c>
      <c r="AP53" s="2587"/>
      <c r="AQ53" s="1428">
        <v>6406</v>
      </c>
      <c r="AR53" s="2586">
        <v>910</v>
      </c>
      <c r="AS53" s="2587"/>
      <c r="AT53" s="2588">
        <v>2462</v>
      </c>
      <c r="AU53" s="2587"/>
      <c r="AV53" s="2588">
        <v>1906</v>
      </c>
      <c r="AW53" s="2587"/>
      <c r="AX53" s="1428">
        <v>5278</v>
      </c>
    </row>
    <row r="54" spans="2:51" ht="15" customHeight="1" thickBot="1">
      <c r="B54" s="2740"/>
      <c r="C54" s="1403" t="s">
        <v>494</v>
      </c>
      <c r="D54" s="1709"/>
      <c r="E54" s="1449"/>
      <c r="F54" s="1449"/>
      <c r="G54" s="1449"/>
      <c r="H54" s="1449"/>
      <c r="I54" s="1450"/>
      <c r="J54" s="1709"/>
      <c r="K54" s="1449"/>
      <c r="L54" s="1449"/>
      <c r="M54" s="1449"/>
      <c r="N54" s="1449"/>
      <c r="O54" s="1450"/>
      <c r="P54" s="1415"/>
      <c r="Q54" s="1415"/>
      <c r="R54" s="1415"/>
      <c r="S54" s="1415"/>
      <c r="T54" s="1415"/>
      <c r="U54" s="1438"/>
      <c r="V54" s="1416"/>
      <c r="W54" s="1439"/>
      <c r="X54" s="1415"/>
      <c r="Y54" s="1415"/>
      <c r="Z54" s="1415"/>
      <c r="AA54" s="1415"/>
      <c r="AB54" s="1439"/>
      <c r="AC54" s="1416"/>
      <c r="AD54" s="1439"/>
      <c r="AE54" s="1415"/>
      <c r="AF54" s="1415"/>
      <c r="AG54" s="1415"/>
      <c r="AH54" s="1439"/>
      <c r="AI54" s="1439"/>
      <c r="AJ54" s="1440"/>
      <c r="AK54" s="2589">
        <v>1163</v>
      </c>
      <c r="AL54" s="2590"/>
      <c r="AM54" s="2591">
        <v>1795</v>
      </c>
      <c r="AN54" s="2590"/>
      <c r="AO54" s="2591">
        <v>948</v>
      </c>
      <c r="AP54" s="2590"/>
      <c r="AQ54" s="1441">
        <v>3906</v>
      </c>
      <c r="AR54" s="2589">
        <v>757</v>
      </c>
      <c r="AS54" s="2590"/>
      <c r="AT54" s="2591">
        <v>1519</v>
      </c>
      <c r="AU54" s="2590"/>
      <c r="AV54" s="2591">
        <v>829</v>
      </c>
      <c r="AW54" s="2590"/>
      <c r="AX54" s="1441">
        <v>3105</v>
      </c>
    </row>
    <row r="55" spans="2:51">
      <c r="B55" s="5"/>
      <c r="C55" s="5"/>
      <c r="D55" s="5"/>
      <c r="E55" s="5"/>
      <c r="F55" s="5"/>
      <c r="G55" s="5"/>
      <c r="H55" s="5"/>
      <c r="I55" s="5"/>
      <c r="J55" s="5"/>
      <c r="K55" s="5"/>
      <c r="L55" s="5"/>
      <c r="M55" s="5"/>
      <c r="N55" s="5"/>
      <c r="O55" s="5"/>
      <c r="P55" s="5"/>
      <c r="Q55" s="5"/>
      <c r="R55" s="5"/>
      <c r="S55" s="5"/>
      <c r="T55" s="5"/>
      <c r="U55" s="5"/>
      <c r="V55" s="5"/>
      <c r="W55" s="5"/>
      <c r="X55" s="5"/>
      <c r="Y55" s="5"/>
      <c r="Z55" s="5"/>
      <c r="AA55" s="5"/>
      <c r="AB55" s="617"/>
      <c r="AC55" s="617"/>
      <c r="AD55" s="5"/>
      <c r="AH55" s="5"/>
      <c r="AI55" s="5"/>
      <c r="AK55" s="5"/>
      <c r="AO55" s="5"/>
      <c r="AP55" s="5"/>
      <c r="AX55" s="2001"/>
      <c r="AY55" s="163"/>
    </row>
    <row r="56" spans="2:51" ht="17.45">
      <c r="B56" s="11" t="s">
        <v>503</v>
      </c>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K56" s="5"/>
      <c r="AL56" s="5"/>
      <c r="AM56" s="5"/>
      <c r="AN56" s="5"/>
      <c r="AO56" s="5"/>
      <c r="AP56" s="5"/>
      <c r="AY56" s="163"/>
    </row>
    <row r="57" spans="2:51" ht="15" customHeight="1">
      <c r="B57" s="11"/>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K57" s="5"/>
      <c r="AL57" s="5"/>
      <c r="AM57" s="5"/>
      <c r="AN57" s="5"/>
      <c r="AO57" s="5"/>
      <c r="AP57" s="5"/>
    </row>
    <row r="58" spans="2:51" ht="14.25" customHeight="1">
      <c r="B58" s="2676" t="s">
        <v>470</v>
      </c>
      <c r="C58" s="501" t="s">
        <v>5</v>
      </c>
      <c r="D58" s="2657" t="s">
        <v>6</v>
      </c>
      <c r="E58" s="2658"/>
      <c r="F58" s="2659"/>
      <c r="G58" s="547"/>
      <c r="H58" s="547"/>
      <c r="I58" s="1752"/>
      <c r="J58" s="2657" t="s">
        <v>7</v>
      </c>
      <c r="K58" s="2658"/>
      <c r="L58" s="2659"/>
      <c r="M58" s="547"/>
      <c r="N58" s="547"/>
      <c r="O58" s="1752"/>
      <c r="P58" s="2658" t="s">
        <v>8</v>
      </c>
      <c r="Q58" s="2658"/>
      <c r="R58" s="2658"/>
      <c r="S58" s="2658"/>
      <c r="T58" s="2658"/>
      <c r="U58" s="2659"/>
      <c r="V58" s="626"/>
      <c r="W58" s="2657" t="s">
        <v>9</v>
      </c>
      <c r="X58" s="2658"/>
      <c r="Y58" s="2658"/>
      <c r="Z58" s="2658"/>
      <c r="AA58" s="2658"/>
      <c r="AB58" s="2659"/>
      <c r="AC58" s="626"/>
      <c r="AD58" s="2658" t="s">
        <v>10</v>
      </c>
      <c r="AE58" s="2658"/>
      <c r="AF58" s="2658"/>
      <c r="AG58" s="2658"/>
      <c r="AH58" s="2658"/>
      <c r="AI58" s="2659"/>
      <c r="AK58" s="2657" t="s">
        <v>11</v>
      </c>
      <c r="AL58" s="2658"/>
      <c r="AM58" s="2658"/>
      <c r="AN58" s="2658"/>
      <c r="AO58" s="2658"/>
      <c r="AP58" s="2659"/>
      <c r="AR58" s="2657" t="s">
        <v>12</v>
      </c>
      <c r="AS58" s="2658"/>
      <c r="AT58" s="2658"/>
      <c r="AU58" s="2658"/>
      <c r="AV58" s="2658"/>
      <c r="AW58" s="2659"/>
    </row>
    <row r="59" spans="2:51" ht="27" customHeight="1">
      <c r="B59" s="2677"/>
      <c r="C59" s="1463" t="s">
        <v>504</v>
      </c>
      <c r="D59" s="502" t="s">
        <v>505</v>
      </c>
      <c r="E59" s="548" t="s">
        <v>506</v>
      </c>
      <c r="F59" s="549" t="s">
        <v>507</v>
      </c>
      <c r="G59" s="550"/>
      <c r="H59" s="550"/>
      <c r="I59" s="1751"/>
      <c r="J59" s="502" t="s">
        <v>505</v>
      </c>
      <c r="K59" s="548" t="s">
        <v>506</v>
      </c>
      <c r="L59" s="549" t="s">
        <v>507</v>
      </c>
      <c r="M59" s="550"/>
      <c r="N59" s="550"/>
      <c r="O59" s="1751"/>
      <c r="P59" s="2660" t="s">
        <v>505</v>
      </c>
      <c r="Q59" s="2661"/>
      <c r="R59" s="2662" t="s">
        <v>506</v>
      </c>
      <c r="S59" s="2661"/>
      <c r="T59" s="2663" t="s">
        <v>507</v>
      </c>
      <c r="U59" s="2664"/>
      <c r="V59" s="627"/>
      <c r="W59" s="2660" t="s">
        <v>505</v>
      </c>
      <c r="X59" s="2661"/>
      <c r="Y59" s="2662" t="s">
        <v>506</v>
      </c>
      <c r="Z59" s="2661"/>
      <c r="AA59" s="2663" t="s">
        <v>507</v>
      </c>
      <c r="AB59" s="2663"/>
      <c r="AC59" s="627"/>
      <c r="AD59" s="2663" t="s">
        <v>505</v>
      </c>
      <c r="AE59" s="2661"/>
      <c r="AF59" s="2662" t="s">
        <v>506</v>
      </c>
      <c r="AG59" s="2661"/>
      <c r="AH59" s="2663" t="s">
        <v>507</v>
      </c>
      <c r="AI59" s="2664"/>
      <c r="AK59" s="2660" t="s">
        <v>505</v>
      </c>
      <c r="AL59" s="2661"/>
      <c r="AM59" s="2662" t="s">
        <v>506</v>
      </c>
      <c r="AN59" s="2661"/>
      <c r="AO59" s="2663" t="s">
        <v>507</v>
      </c>
      <c r="AP59" s="2664"/>
      <c r="AR59" s="2660" t="s">
        <v>505</v>
      </c>
      <c r="AS59" s="2661"/>
      <c r="AT59" s="2662" t="s">
        <v>506</v>
      </c>
      <c r="AU59" s="2661"/>
      <c r="AV59" s="2663" t="s">
        <v>507</v>
      </c>
      <c r="AW59" s="2664"/>
    </row>
    <row r="60" spans="2:51" ht="15" customHeight="1">
      <c r="B60" s="2741" t="s">
        <v>99</v>
      </c>
      <c r="C60" s="1398" t="s">
        <v>491</v>
      </c>
      <c r="D60" s="1721" t="s">
        <v>30</v>
      </c>
      <c r="E60" s="1066" t="s">
        <v>30</v>
      </c>
      <c r="F60" s="1505" t="s">
        <v>30</v>
      </c>
      <c r="G60" s="550"/>
      <c r="H60" s="550"/>
      <c r="I60" s="550"/>
      <c r="J60" s="1721" t="s">
        <v>30</v>
      </c>
      <c r="K60" s="1066" t="s">
        <v>30</v>
      </c>
      <c r="L60" s="1505" t="s">
        <v>30</v>
      </c>
      <c r="M60" s="550"/>
      <c r="N60" s="550"/>
      <c r="O60" s="550"/>
      <c r="P60" s="2638" t="s">
        <v>30</v>
      </c>
      <c r="Q60" s="2639"/>
      <c r="R60" s="2640" t="s">
        <v>30</v>
      </c>
      <c r="S60" s="2639"/>
      <c r="T60" s="2641" t="s">
        <v>30</v>
      </c>
      <c r="U60" s="2642"/>
      <c r="V60" s="628"/>
      <c r="W60" s="2638">
        <v>2725</v>
      </c>
      <c r="X60" s="2639"/>
      <c r="Y60" s="2640">
        <v>706</v>
      </c>
      <c r="Z60" s="2639"/>
      <c r="AA60" s="2641">
        <v>216</v>
      </c>
      <c r="AB60" s="2641"/>
      <c r="AC60" s="628"/>
      <c r="AD60" s="2641">
        <v>3029</v>
      </c>
      <c r="AE60" s="2639"/>
      <c r="AF60" s="2640">
        <v>916</v>
      </c>
      <c r="AG60" s="2639"/>
      <c r="AH60" s="2641">
        <v>206</v>
      </c>
      <c r="AI60" s="2642"/>
      <c r="AK60" s="2638">
        <v>3263</v>
      </c>
      <c r="AL60" s="2639"/>
      <c r="AM60" s="2640">
        <v>1417</v>
      </c>
      <c r="AN60" s="2639"/>
      <c r="AO60" s="2641">
        <v>326</v>
      </c>
      <c r="AP60" s="2642"/>
      <c r="AR60" s="2638">
        <v>3096</v>
      </c>
      <c r="AS60" s="2639"/>
      <c r="AT60" s="2640">
        <v>1355</v>
      </c>
      <c r="AU60" s="2639"/>
      <c r="AV60" s="2641">
        <v>400</v>
      </c>
      <c r="AW60" s="2642"/>
    </row>
    <row r="61" spans="2:51" ht="15" customHeight="1">
      <c r="B61" s="2742"/>
      <c r="C61" s="1398" t="s">
        <v>492</v>
      </c>
      <c r="D61" s="1722" t="s">
        <v>30</v>
      </c>
      <c r="E61" s="385" t="s">
        <v>30</v>
      </c>
      <c r="F61" s="1505" t="s">
        <v>30</v>
      </c>
      <c r="G61" s="551"/>
      <c r="H61" s="551"/>
      <c r="I61" s="551"/>
      <c r="J61" s="1722" t="s">
        <v>30</v>
      </c>
      <c r="K61" s="385" t="s">
        <v>30</v>
      </c>
      <c r="L61" s="1505" t="s">
        <v>30</v>
      </c>
      <c r="M61" s="551"/>
      <c r="N61" s="551"/>
      <c r="O61" s="551"/>
      <c r="P61" s="2611" t="s">
        <v>30</v>
      </c>
      <c r="Q61" s="2612"/>
      <c r="R61" s="2613" t="s">
        <v>30</v>
      </c>
      <c r="S61" s="2612"/>
      <c r="T61" s="2654" t="s">
        <v>30</v>
      </c>
      <c r="U61" s="2614"/>
      <c r="V61" s="628"/>
      <c r="W61" s="2665">
        <v>63</v>
      </c>
      <c r="X61" s="2666"/>
      <c r="Y61" s="2667">
        <v>0</v>
      </c>
      <c r="Z61" s="2666"/>
      <c r="AA61" s="2668">
        <v>4</v>
      </c>
      <c r="AB61" s="2668"/>
      <c r="AC61" s="628"/>
      <c r="AD61" s="2668">
        <v>44</v>
      </c>
      <c r="AE61" s="2666"/>
      <c r="AF61" s="2667">
        <v>4</v>
      </c>
      <c r="AG61" s="2666"/>
      <c r="AH61" s="2668">
        <v>4</v>
      </c>
      <c r="AI61" s="2669"/>
      <c r="AK61" s="2665">
        <v>477</v>
      </c>
      <c r="AL61" s="2666"/>
      <c r="AM61" s="2667">
        <v>71</v>
      </c>
      <c r="AN61" s="2666"/>
      <c r="AO61" s="2668">
        <v>37</v>
      </c>
      <c r="AP61" s="2669"/>
      <c r="AR61" s="2665">
        <v>79</v>
      </c>
      <c r="AS61" s="2666"/>
      <c r="AT61" s="2667">
        <v>6</v>
      </c>
      <c r="AU61" s="2666"/>
      <c r="AV61" s="2668">
        <v>12</v>
      </c>
      <c r="AW61" s="2669"/>
    </row>
    <row r="62" spans="2:51" ht="15" customHeight="1">
      <c r="B62" s="2742"/>
      <c r="C62" s="1689" t="s">
        <v>493</v>
      </c>
      <c r="D62" s="1717"/>
      <c r="E62" s="1719"/>
      <c r="F62" s="1715"/>
      <c r="G62" s="551"/>
      <c r="H62" s="551"/>
      <c r="I62" s="551"/>
      <c r="J62" s="1717"/>
      <c r="K62" s="1719"/>
      <c r="L62" s="1715"/>
      <c r="M62" s="551"/>
      <c r="N62" s="551"/>
      <c r="O62" s="551"/>
      <c r="P62" s="2611"/>
      <c r="Q62" s="2612"/>
      <c r="R62" s="1387"/>
      <c r="S62" s="1386"/>
      <c r="T62" s="1388"/>
      <c r="U62" s="1389"/>
      <c r="V62" s="628"/>
      <c r="W62" s="1474"/>
      <c r="X62" s="1475"/>
      <c r="Y62" s="1476"/>
      <c r="Z62" s="1475"/>
      <c r="AA62" s="1477"/>
      <c r="AB62" s="1477"/>
      <c r="AC62" s="628"/>
      <c r="AD62" s="1477"/>
      <c r="AE62" s="1475"/>
      <c r="AF62" s="1476"/>
      <c r="AG62" s="1475"/>
      <c r="AH62" s="1477"/>
      <c r="AI62" s="1478"/>
      <c r="AK62" s="2611">
        <v>2238</v>
      </c>
      <c r="AL62" s="2612"/>
      <c r="AM62" s="2613">
        <v>994</v>
      </c>
      <c r="AN62" s="2612"/>
      <c r="AO62" s="2613">
        <v>232</v>
      </c>
      <c r="AP62" s="2614"/>
      <c r="AR62" s="2611">
        <v>2080</v>
      </c>
      <c r="AS62" s="2612"/>
      <c r="AT62" s="2613">
        <v>902</v>
      </c>
      <c r="AU62" s="2612"/>
      <c r="AV62" s="2613">
        <v>258</v>
      </c>
      <c r="AW62" s="2614"/>
    </row>
    <row r="63" spans="2:51" ht="15" customHeight="1">
      <c r="B63" s="2743"/>
      <c r="C63" s="1690" t="s">
        <v>494</v>
      </c>
      <c r="D63" s="1718"/>
      <c r="E63" s="1720"/>
      <c r="F63" s="1716"/>
      <c r="G63" s="551"/>
      <c r="H63" s="551"/>
      <c r="I63" s="551"/>
      <c r="J63" s="1718"/>
      <c r="K63" s="1720"/>
      <c r="L63" s="1716"/>
      <c r="M63" s="551"/>
      <c r="N63" s="551"/>
      <c r="O63" s="551"/>
      <c r="P63" s="2615"/>
      <c r="Q63" s="2616"/>
      <c r="R63" s="1466"/>
      <c r="S63" s="1465"/>
      <c r="T63" s="1467"/>
      <c r="U63" s="1468"/>
      <c r="V63" s="628"/>
      <c r="W63" s="1464"/>
      <c r="X63" s="1465"/>
      <c r="Y63" s="1466"/>
      <c r="Z63" s="1465"/>
      <c r="AA63" s="1467"/>
      <c r="AB63" s="1467"/>
      <c r="AC63" s="628"/>
      <c r="AD63" s="1467"/>
      <c r="AE63" s="1465"/>
      <c r="AF63" s="1466"/>
      <c r="AG63" s="1465"/>
      <c r="AH63" s="1467"/>
      <c r="AI63" s="1468"/>
      <c r="AK63" s="2615">
        <v>1025</v>
      </c>
      <c r="AL63" s="2616"/>
      <c r="AM63" s="2617">
        <v>423</v>
      </c>
      <c r="AN63" s="2616"/>
      <c r="AO63" s="2617">
        <v>94</v>
      </c>
      <c r="AP63" s="2618"/>
      <c r="AR63" s="2615">
        <v>1016</v>
      </c>
      <c r="AS63" s="2616"/>
      <c r="AT63" s="2617">
        <v>453</v>
      </c>
      <c r="AU63" s="2616"/>
      <c r="AV63" s="2617">
        <v>142</v>
      </c>
      <c r="AW63" s="2618"/>
    </row>
    <row r="64" spans="2:51" ht="15" customHeight="1">
      <c r="B64" s="2742" t="s">
        <v>93</v>
      </c>
      <c r="C64" s="1390" t="s">
        <v>491</v>
      </c>
      <c r="D64" s="843" t="s">
        <v>30</v>
      </c>
      <c r="E64" s="844" t="s">
        <v>30</v>
      </c>
      <c r="F64" s="1506" t="s">
        <v>30</v>
      </c>
      <c r="G64" s="550"/>
      <c r="H64" s="550"/>
      <c r="I64" s="550"/>
      <c r="J64" s="843" t="s">
        <v>30</v>
      </c>
      <c r="K64" s="844" t="s">
        <v>30</v>
      </c>
      <c r="L64" s="1506" t="s">
        <v>30</v>
      </c>
      <c r="M64" s="550"/>
      <c r="N64" s="550"/>
      <c r="O64" s="550"/>
      <c r="P64" s="2638" t="s">
        <v>30</v>
      </c>
      <c r="Q64" s="2639"/>
      <c r="R64" s="2640" t="s">
        <v>30</v>
      </c>
      <c r="S64" s="2639"/>
      <c r="T64" s="2641" t="s">
        <v>30</v>
      </c>
      <c r="U64" s="2642"/>
      <c r="V64" s="628"/>
      <c r="W64" s="2638">
        <v>591</v>
      </c>
      <c r="X64" s="2639"/>
      <c r="Y64" s="2640">
        <v>98</v>
      </c>
      <c r="Z64" s="2639"/>
      <c r="AA64" s="2641">
        <v>60</v>
      </c>
      <c r="AB64" s="2641"/>
      <c r="AC64" s="628"/>
      <c r="AD64" s="2641">
        <v>655</v>
      </c>
      <c r="AE64" s="2639"/>
      <c r="AF64" s="2640">
        <v>140</v>
      </c>
      <c r="AG64" s="2639"/>
      <c r="AH64" s="2641">
        <v>54</v>
      </c>
      <c r="AI64" s="2642"/>
      <c r="AK64" s="2638">
        <v>692</v>
      </c>
      <c r="AL64" s="2639"/>
      <c r="AM64" s="2640">
        <v>242</v>
      </c>
      <c r="AN64" s="2639"/>
      <c r="AO64" s="2641">
        <v>62</v>
      </c>
      <c r="AP64" s="2642"/>
      <c r="AR64" s="2638">
        <v>617</v>
      </c>
      <c r="AS64" s="2639"/>
      <c r="AT64" s="2640">
        <v>186</v>
      </c>
      <c r="AU64" s="2639"/>
      <c r="AV64" s="2641">
        <v>64</v>
      </c>
      <c r="AW64" s="2642"/>
    </row>
    <row r="65" spans="2:49" ht="15" customHeight="1">
      <c r="B65" s="2742"/>
      <c r="C65" s="1398" t="s">
        <v>492</v>
      </c>
      <c r="D65" s="1722" t="s">
        <v>30</v>
      </c>
      <c r="E65" s="385" t="s">
        <v>30</v>
      </c>
      <c r="F65" s="1505" t="s">
        <v>30</v>
      </c>
      <c r="G65" s="551"/>
      <c r="H65" s="551"/>
      <c r="I65" s="551"/>
      <c r="J65" s="1722" t="s">
        <v>30</v>
      </c>
      <c r="K65" s="385" t="s">
        <v>30</v>
      </c>
      <c r="L65" s="1505" t="s">
        <v>30</v>
      </c>
      <c r="M65" s="551"/>
      <c r="N65" s="551"/>
      <c r="O65" s="551"/>
      <c r="P65" s="2606" t="s">
        <v>30</v>
      </c>
      <c r="Q65" s="2607"/>
      <c r="R65" s="2608" t="s">
        <v>30</v>
      </c>
      <c r="S65" s="2607"/>
      <c r="T65" s="2609" t="s">
        <v>30</v>
      </c>
      <c r="U65" s="2610"/>
      <c r="V65" s="628"/>
      <c r="W65" s="2606">
        <v>4</v>
      </c>
      <c r="X65" s="2607"/>
      <c r="Y65" s="2608">
        <v>0</v>
      </c>
      <c r="Z65" s="2607"/>
      <c r="AA65" s="2609">
        <v>1</v>
      </c>
      <c r="AB65" s="2609"/>
      <c r="AC65" s="628"/>
      <c r="AD65" s="2609">
        <v>9</v>
      </c>
      <c r="AE65" s="2607"/>
      <c r="AF65" s="2608">
        <v>0</v>
      </c>
      <c r="AG65" s="2607"/>
      <c r="AH65" s="2609">
        <v>1</v>
      </c>
      <c r="AI65" s="2610"/>
      <c r="AJ65" s="90"/>
      <c r="AK65" s="2651">
        <v>84</v>
      </c>
      <c r="AL65" s="2652"/>
      <c r="AM65" s="2652">
        <v>5</v>
      </c>
      <c r="AN65" s="2652"/>
      <c r="AO65" s="2652">
        <v>8</v>
      </c>
      <c r="AP65" s="2653"/>
      <c r="AR65" s="2651">
        <v>9</v>
      </c>
      <c r="AS65" s="2652"/>
      <c r="AT65" s="2652">
        <v>0</v>
      </c>
      <c r="AU65" s="2652"/>
      <c r="AV65" s="2652">
        <v>1</v>
      </c>
      <c r="AW65" s="2653"/>
    </row>
    <row r="66" spans="2:49" ht="15" customHeight="1">
      <c r="B66" s="2742"/>
      <c r="C66" s="1485" t="s">
        <v>493</v>
      </c>
      <c r="D66" s="1723"/>
      <c r="E66" s="1724"/>
      <c r="F66" s="1725"/>
      <c r="G66" s="551"/>
      <c r="H66" s="551"/>
      <c r="I66" s="551"/>
      <c r="J66" s="1723"/>
      <c r="K66" s="1724"/>
      <c r="L66" s="1725"/>
      <c r="M66" s="551"/>
      <c r="N66" s="551"/>
      <c r="O66" s="551"/>
      <c r="P66" s="2744"/>
      <c r="Q66" s="2745"/>
      <c r="R66" s="2655"/>
      <c r="S66" s="2651"/>
      <c r="T66" s="2655"/>
      <c r="U66" s="2656"/>
      <c r="V66" s="1388"/>
      <c r="W66" s="2739"/>
      <c r="X66" s="2651"/>
      <c r="Y66" s="2655"/>
      <c r="Z66" s="2651"/>
      <c r="AA66" s="2655"/>
      <c r="AB66" s="2656"/>
      <c r="AC66" s="1388"/>
      <c r="AD66" s="2739"/>
      <c r="AE66" s="2654"/>
      <c r="AF66" s="2655"/>
      <c r="AG66" s="2654"/>
      <c r="AH66" s="2655"/>
      <c r="AI66" s="2656"/>
      <c r="AJ66" s="90"/>
      <c r="AK66" s="2654">
        <v>412</v>
      </c>
      <c r="AL66" s="2651"/>
      <c r="AM66" s="2655">
        <v>128</v>
      </c>
      <c r="AN66" s="2651"/>
      <c r="AO66" s="2655">
        <v>42</v>
      </c>
      <c r="AP66" s="2656"/>
      <c r="AR66" s="2654">
        <v>360</v>
      </c>
      <c r="AS66" s="2651"/>
      <c r="AT66" s="2655">
        <v>92</v>
      </c>
      <c r="AU66" s="2651"/>
      <c r="AV66" s="2655">
        <v>37</v>
      </c>
      <c r="AW66" s="2656"/>
    </row>
    <row r="67" spans="2:49" ht="15" customHeight="1">
      <c r="B67" s="2743"/>
      <c r="C67" s="1486" t="s">
        <v>494</v>
      </c>
      <c r="D67" s="1726"/>
      <c r="E67" s="1727"/>
      <c r="F67" s="1728"/>
      <c r="G67" s="551"/>
      <c r="H67" s="551"/>
      <c r="I67" s="551"/>
      <c r="J67" s="1726"/>
      <c r="K67" s="1727"/>
      <c r="L67" s="1728"/>
      <c r="M67" s="551"/>
      <c r="N67" s="551"/>
      <c r="O67" s="551"/>
      <c r="P67" s="2739"/>
      <c r="Q67" s="2651"/>
      <c r="R67" s="2655"/>
      <c r="S67" s="2651"/>
      <c r="T67" s="2655"/>
      <c r="U67" s="2656"/>
      <c r="V67" s="1388"/>
      <c r="W67" s="2739"/>
      <c r="X67" s="2651"/>
      <c r="Y67" s="2655"/>
      <c r="Z67" s="2651"/>
      <c r="AA67" s="2655"/>
      <c r="AB67" s="2656"/>
      <c r="AC67" s="1388"/>
      <c r="AD67" s="2750"/>
      <c r="AE67" s="2718"/>
      <c r="AF67" s="2717"/>
      <c r="AG67" s="2718"/>
      <c r="AH67" s="2717"/>
      <c r="AI67" s="2749"/>
      <c r="AJ67" s="90"/>
      <c r="AK67" s="2654">
        <v>280</v>
      </c>
      <c r="AL67" s="2651"/>
      <c r="AM67" s="2655">
        <v>114</v>
      </c>
      <c r="AN67" s="2651"/>
      <c r="AO67" s="2655">
        <v>20</v>
      </c>
      <c r="AP67" s="2656"/>
      <c r="AR67" s="2654">
        <v>257</v>
      </c>
      <c r="AS67" s="2651"/>
      <c r="AT67" s="2655">
        <v>94</v>
      </c>
      <c r="AU67" s="2651"/>
      <c r="AV67" s="2655">
        <v>27</v>
      </c>
      <c r="AW67" s="2656"/>
    </row>
    <row r="68" spans="2:49" ht="15" customHeight="1">
      <c r="B68" s="2742" t="s">
        <v>98</v>
      </c>
      <c r="C68" s="1561" t="s">
        <v>491</v>
      </c>
      <c r="D68" s="843" t="s">
        <v>30</v>
      </c>
      <c r="E68" s="844" t="s">
        <v>30</v>
      </c>
      <c r="F68" s="1506" t="s">
        <v>30</v>
      </c>
      <c r="G68" s="550"/>
      <c r="H68" s="550"/>
      <c r="I68" s="550"/>
      <c r="J68" s="843" t="s">
        <v>30</v>
      </c>
      <c r="K68" s="844" t="s">
        <v>30</v>
      </c>
      <c r="L68" s="1506" t="s">
        <v>30</v>
      </c>
      <c r="M68" s="550"/>
      <c r="N68" s="550"/>
      <c r="O68" s="550"/>
      <c r="P68" s="2619" t="s">
        <v>30</v>
      </c>
      <c r="Q68" s="2620"/>
      <c r="R68" s="2621" t="s">
        <v>30</v>
      </c>
      <c r="S68" s="2620"/>
      <c r="T68" s="2622" t="s">
        <v>30</v>
      </c>
      <c r="U68" s="2623"/>
      <c r="V68" s="628" t="s">
        <v>47</v>
      </c>
      <c r="W68" s="2619">
        <v>1649</v>
      </c>
      <c r="X68" s="2620"/>
      <c r="Y68" s="2621">
        <v>291</v>
      </c>
      <c r="Z68" s="2620"/>
      <c r="AA68" s="2622">
        <v>75</v>
      </c>
      <c r="AB68" s="2622"/>
      <c r="AC68" s="628"/>
      <c r="AD68" s="2622">
        <v>1806</v>
      </c>
      <c r="AE68" s="2620"/>
      <c r="AF68" s="2621">
        <v>411</v>
      </c>
      <c r="AG68" s="2620"/>
      <c r="AH68" s="2622">
        <v>76</v>
      </c>
      <c r="AI68" s="2623"/>
      <c r="AK68" s="2619">
        <v>1585</v>
      </c>
      <c r="AL68" s="2620"/>
      <c r="AM68" s="2621">
        <v>1121</v>
      </c>
      <c r="AN68" s="2620"/>
      <c r="AO68" s="2622">
        <v>116</v>
      </c>
      <c r="AP68" s="2623"/>
      <c r="AR68" s="2619">
        <v>1415</v>
      </c>
      <c r="AS68" s="2620"/>
      <c r="AT68" s="2621">
        <v>1009</v>
      </c>
      <c r="AU68" s="2620"/>
      <c r="AV68" s="2622">
        <v>88</v>
      </c>
      <c r="AW68" s="2623"/>
    </row>
    <row r="69" spans="2:49" ht="15" customHeight="1">
      <c r="B69" s="2742"/>
      <c r="C69" s="1398" t="s">
        <v>492</v>
      </c>
      <c r="D69" s="1722" t="s">
        <v>30</v>
      </c>
      <c r="E69" s="385" t="s">
        <v>30</v>
      </c>
      <c r="F69" s="1505" t="s">
        <v>30</v>
      </c>
      <c r="G69" s="551"/>
      <c r="H69" s="551"/>
      <c r="I69" s="551"/>
      <c r="J69" s="1722" t="s">
        <v>30</v>
      </c>
      <c r="K69" s="385" t="s">
        <v>30</v>
      </c>
      <c r="L69" s="1505" t="s">
        <v>30</v>
      </c>
      <c r="M69" s="551"/>
      <c r="N69" s="551"/>
      <c r="O69" s="551"/>
      <c r="P69" s="2629" t="s">
        <v>30</v>
      </c>
      <c r="Q69" s="2630"/>
      <c r="R69" s="2631" t="s">
        <v>30</v>
      </c>
      <c r="S69" s="2630"/>
      <c r="T69" s="2632" t="s">
        <v>30</v>
      </c>
      <c r="U69" s="2633"/>
      <c r="V69" s="628"/>
      <c r="W69" s="2629">
        <v>10</v>
      </c>
      <c r="X69" s="2630"/>
      <c r="Y69" s="2631">
        <v>0</v>
      </c>
      <c r="Z69" s="2630"/>
      <c r="AA69" s="2632">
        <v>0</v>
      </c>
      <c r="AB69" s="2632"/>
      <c r="AC69" s="628"/>
      <c r="AD69" s="2632">
        <v>8</v>
      </c>
      <c r="AE69" s="2630"/>
      <c r="AF69" s="2631">
        <v>0</v>
      </c>
      <c r="AG69" s="2630"/>
      <c r="AH69" s="2632">
        <v>0</v>
      </c>
      <c r="AI69" s="2633"/>
      <c r="AK69" s="2629">
        <v>176</v>
      </c>
      <c r="AL69" s="2630"/>
      <c r="AM69" s="2631">
        <v>52</v>
      </c>
      <c r="AN69" s="2630"/>
      <c r="AO69" s="2632">
        <v>8</v>
      </c>
      <c r="AP69" s="2633"/>
      <c r="AR69" s="2629">
        <v>17</v>
      </c>
      <c r="AS69" s="2630"/>
      <c r="AT69" s="2631">
        <v>2</v>
      </c>
      <c r="AU69" s="2630"/>
      <c r="AV69" s="2632">
        <v>2</v>
      </c>
      <c r="AW69" s="2633"/>
    </row>
    <row r="70" spans="2:49" ht="15" customHeight="1">
      <c r="B70" s="2742"/>
      <c r="C70" s="1485" t="s">
        <v>493</v>
      </c>
      <c r="D70" s="1723"/>
      <c r="E70" s="1729"/>
      <c r="F70" s="1725"/>
      <c r="G70" s="551"/>
      <c r="H70" s="551"/>
      <c r="I70" s="551"/>
      <c r="J70" s="1723"/>
      <c r="K70" s="1729"/>
      <c r="L70" s="1725"/>
      <c r="M70" s="551"/>
      <c r="N70" s="551"/>
      <c r="O70" s="551"/>
      <c r="P70" s="2647"/>
      <c r="Q70" s="2648"/>
      <c r="R70" s="2636"/>
      <c r="S70" s="2635"/>
      <c r="T70" s="1388"/>
      <c r="U70" s="1389"/>
      <c r="V70" s="628"/>
      <c r="W70" s="1385"/>
      <c r="X70" s="1386"/>
      <c r="Y70" s="1387"/>
      <c r="Z70" s="1386"/>
      <c r="AA70" s="1388"/>
      <c r="AB70" s="1388"/>
      <c r="AC70" s="628"/>
      <c r="AD70" s="1388"/>
      <c r="AE70" s="1386"/>
      <c r="AF70" s="1387"/>
      <c r="AG70" s="1386"/>
      <c r="AH70" s="1388"/>
      <c r="AI70" s="1389"/>
      <c r="AK70" s="2647">
        <v>993</v>
      </c>
      <c r="AL70" s="2648"/>
      <c r="AM70" s="2649">
        <v>599</v>
      </c>
      <c r="AN70" s="2648"/>
      <c r="AO70" s="2649">
        <v>65</v>
      </c>
      <c r="AP70" s="2650"/>
      <c r="AR70" s="2647">
        <v>891</v>
      </c>
      <c r="AS70" s="2648"/>
      <c r="AT70" s="2649">
        <v>534</v>
      </c>
      <c r="AU70" s="2648"/>
      <c r="AV70" s="2649">
        <v>54</v>
      </c>
      <c r="AW70" s="2650"/>
    </row>
    <row r="71" spans="2:49" ht="15" customHeight="1">
      <c r="B71" s="2743"/>
      <c r="C71" s="1486" t="s">
        <v>494</v>
      </c>
      <c r="D71" s="1726"/>
      <c r="E71" s="1727"/>
      <c r="F71" s="1728"/>
      <c r="G71" s="551"/>
      <c r="H71" s="551"/>
      <c r="I71" s="551"/>
      <c r="J71" s="1726"/>
      <c r="K71" s="1727"/>
      <c r="L71" s="1728"/>
      <c r="M71" s="551"/>
      <c r="N71" s="551"/>
      <c r="O71" s="551"/>
      <c r="P71" s="2615"/>
      <c r="Q71" s="2616"/>
      <c r="R71" s="2617"/>
      <c r="S71" s="2616"/>
      <c r="T71" s="1467"/>
      <c r="U71" s="1468"/>
      <c r="V71" s="628"/>
      <c r="W71" s="1464"/>
      <c r="X71" s="1465"/>
      <c r="Y71" s="1466"/>
      <c r="Z71" s="1465"/>
      <c r="AA71" s="1467"/>
      <c r="AB71" s="1467"/>
      <c r="AC71" s="628"/>
      <c r="AD71" s="1467"/>
      <c r="AE71" s="1465"/>
      <c r="AF71" s="1466"/>
      <c r="AG71" s="1465"/>
      <c r="AH71" s="1467"/>
      <c r="AI71" s="1468"/>
      <c r="AK71" s="2615">
        <v>592</v>
      </c>
      <c r="AL71" s="2616"/>
      <c r="AM71" s="2617">
        <v>522</v>
      </c>
      <c r="AN71" s="2616"/>
      <c r="AO71" s="2617">
        <v>51</v>
      </c>
      <c r="AP71" s="2618"/>
      <c r="AR71" s="2615">
        <v>524</v>
      </c>
      <c r="AS71" s="2616"/>
      <c r="AT71" s="2617">
        <v>475</v>
      </c>
      <c r="AU71" s="2616"/>
      <c r="AV71" s="2617">
        <v>34</v>
      </c>
      <c r="AW71" s="2618"/>
    </row>
    <row r="72" spans="2:49" ht="15" customHeight="1">
      <c r="B72" s="2693" t="s">
        <v>24</v>
      </c>
      <c r="C72" s="1561" t="s">
        <v>491</v>
      </c>
      <c r="D72" s="843" t="s">
        <v>30</v>
      </c>
      <c r="E72" s="844" t="s">
        <v>30</v>
      </c>
      <c r="F72" s="1506" t="s">
        <v>30</v>
      </c>
      <c r="G72" s="550"/>
      <c r="H72" s="550"/>
      <c r="I72" s="550"/>
      <c r="J72" s="843"/>
      <c r="K72" s="844"/>
      <c r="L72" s="1506"/>
      <c r="M72" s="550"/>
      <c r="N72" s="550"/>
      <c r="O72" s="550"/>
      <c r="P72" s="2619"/>
      <c r="Q72" s="2620"/>
      <c r="R72" s="2621"/>
      <c r="S72" s="2620"/>
      <c r="T72" s="2622"/>
      <c r="U72" s="2623"/>
      <c r="V72" s="628"/>
      <c r="W72" s="2619"/>
      <c r="X72" s="2620"/>
      <c r="Y72" s="2621"/>
      <c r="Z72" s="2620"/>
      <c r="AA72" s="2622"/>
      <c r="AB72" s="2622"/>
      <c r="AC72" s="628"/>
      <c r="AD72" s="2622"/>
      <c r="AE72" s="2620"/>
      <c r="AF72" s="2621"/>
      <c r="AG72" s="2620"/>
      <c r="AH72" s="2622"/>
      <c r="AI72" s="2623"/>
      <c r="AK72" s="2619">
        <v>433</v>
      </c>
      <c r="AL72" s="2620"/>
      <c r="AM72" s="2621">
        <v>281</v>
      </c>
      <c r="AN72" s="2620"/>
      <c r="AO72" s="2622">
        <v>52</v>
      </c>
      <c r="AP72" s="2623"/>
      <c r="AQ72" s="2079"/>
      <c r="AR72" s="2619">
        <v>320</v>
      </c>
      <c r="AS72" s="2620"/>
      <c r="AT72" s="2621">
        <v>236</v>
      </c>
      <c r="AU72" s="2620"/>
      <c r="AV72" s="2622">
        <v>103</v>
      </c>
      <c r="AW72" s="2623"/>
    </row>
    <row r="73" spans="2:49" ht="15" customHeight="1">
      <c r="B73" s="2693"/>
      <c r="C73" s="1398" t="s">
        <v>492</v>
      </c>
      <c r="D73" s="1722" t="s">
        <v>30</v>
      </c>
      <c r="E73" s="385" t="s">
        <v>30</v>
      </c>
      <c r="F73" s="1505" t="s">
        <v>30</v>
      </c>
      <c r="G73" s="551"/>
      <c r="H73" s="551"/>
      <c r="I73" s="551"/>
      <c r="J73" s="1722"/>
      <c r="K73" s="385"/>
      <c r="L73" s="1505"/>
      <c r="M73" s="551"/>
      <c r="N73" s="551"/>
      <c r="O73" s="551"/>
      <c r="P73" s="2629"/>
      <c r="Q73" s="2630"/>
      <c r="R73" s="2631"/>
      <c r="S73" s="2630"/>
      <c r="T73" s="2632"/>
      <c r="U73" s="2633"/>
      <c r="V73" s="628"/>
      <c r="W73" s="2629"/>
      <c r="X73" s="2630"/>
      <c r="Y73" s="2631"/>
      <c r="Z73" s="2630"/>
      <c r="AA73" s="2632"/>
      <c r="AB73" s="2632"/>
      <c r="AC73" s="628"/>
      <c r="AD73" s="2632"/>
      <c r="AE73" s="2630"/>
      <c r="AF73" s="2631"/>
      <c r="AG73" s="2630"/>
      <c r="AH73" s="2632"/>
      <c r="AI73" s="2633"/>
      <c r="AK73" s="2629">
        <v>103</v>
      </c>
      <c r="AL73" s="2630"/>
      <c r="AM73" s="2631">
        <v>24</v>
      </c>
      <c r="AN73" s="2630"/>
      <c r="AO73" s="2632">
        <v>14</v>
      </c>
      <c r="AP73" s="2633"/>
      <c r="AQ73" s="2079"/>
      <c r="AR73" s="2629">
        <v>15</v>
      </c>
      <c r="AS73" s="2630"/>
      <c r="AT73" s="2631">
        <v>1</v>
      </c>
      <c r="AU73" s="2630"/>
      <c r="AV73" s="2632">
        <v>1</v>
      </c>
      <c r="AW73" s="2633"/>
    </row>
    <row r="74" spans="2:49" ht="15" customHeight="1">
      <c r="B74" s="2693"/>
      <c r="C74" s="1485" t="s">
        <v>493</v>
      </c>
      <c r="D74" s="1723"/>
      <c r="E74" s="1729"/>
      <c r="F74" s="1725"/>
      <c r="G74" s="551"/>
      <c r="H74" s="551"/>
      <c r="I74" s="551"/>
      <c r="J74" s="1723"/>
      <c r="K74" s="1729"/>
      <c r="L74" s="1725"/>
      <c r="M74" s="551"/>
      <c r="N74" s="551"/>
      <c r="O74" s="551"/>
      <c r="P74" s="2647"/>
      <c r="Q74" s="2648"/>
      <c r="R74" s="2636"/>
      <c r="S74" s="2635"/>
      <c r="T74" s="1388"/>
      <c r="U74" s="1389"/>
      <c r="V74" s="628"/>
      <c r="W74" s="1385"/>
      <c r="X74" s="1386"/>
      <c r="Y74" s="1387"/>
      <c r="Z74" s="1386"/>
      <c r="AA74" s="1388"/>
      <c r="AB74" s="1388"/>
      <c r="AC74" s="628"/>
      <c r="AD74" s="1388"/>
      <c r="AE74" s="1386"/>
      <c r="AF74" s="1387"/>
      <c r="AG74" s="1386"/>
      <c r="AH74" s="1388"/>
      <c r="AI74" s="1389"/>
      <c r="AK74" s="2647">
        <v>203</v>
      </c>
      <c r="AL74" s="2648"/>
      <c r="AM74" s="2649">
        <v>138</v>
      </c>
      <c r="AN74" s="2648"/>
      <c r="AO74" s="2649">
        <v>23</v>
      </c>
      <c r="AP74" s="2650"/>
      <c r="AQ74" s="2079"/>
      <c r="AR74" s="2647">
        <v>149</v>
      </c>
      <c r="AS74" s="2648"/>
      <c r="AT74" s="2649">
        <v>114</v>
      </c>
      <c r="AU74" s="2648"/>
      <c r="AV74" s="2649">
        <v>46</v>
      </c>
      <c r="AW74" s="2650"/>
    </row>
    <row r="75" spans="2:49" ht="15" customHeight="1">
      <c r="B75" s="2694"/>
      <c r="C75" s="1486" t="s">
        <v>494</v>
      </c>
      <c r="D75" s="1726"/>
      <c r="E75" s="1727"/>
      <c r="F75" s="1728"/>
      <c r="G75" s="551"/>
      <c r="H75" s="551"/>
      <c r="I75" s="551"/>
      <c r="J75" s="1726"/>
      <c r="K75" s="1727"/>
      <c r="L75" s="1728"/>
      <c r="M75" s="551"/>
      <c r="N75" s="551"/>
      <c r="O75" s="551"/>
      <c r="P75" s="2615"/>
      <c r="Q75" s="2616"/>
      <c r="R75" s="2617"/>
      <c r="S75" s="2616"/>
      <c r="T75" s="1467"/>
      <c r="U75" s="1468"/>
      <c r="V75" s="628"/>
      <c r="W75" s="1464"/>
      <c r="X75" s="1465"/>
      <c r="Y75" s="1466"/>
      <c r="Z75" s="1465"/>
      <c r="AA75" s="1467"/>
      <c r="AB75" s="1467"/>
      <c r="AC75" s="628"/>
      <c r="AD75" s="1467"/>
      <c r="AE75" s="1465"/>
      <c r="AF75" s="1466"/>
      <c r="AG75" s="1465"/>
      <c r="AH75" s="1467"/>
      <c r="AI75" s="1468"/>
      <c r="AK75" s="2615">
        <v>230</v>
      </c>
      <c r="AL75" s="2616"/>
      <c r="AM75" s="2617">
        <v>143</v>
      </c>
      <c r="AN75" s="2616"/>
      <c r="AO75" s="2617">
        <v>29</v>
      </c>
      <c r="AP75" s="2618"/>
      <c r="AQ75" s="2079"/>
      <c r="AR75" s="2615">
        <v>171</v>
      </c>
      <c r="AS75" s="2616"/>
      <c r="AT75" s="2617">
        <v>122</v>
      </c>
      <c r="AU75" s="2616"/>
      <c r="AV75" s="2617">
        <v>57</v>
      </c>
      <c r="AW75" s="2618"/>
    </row>
    <row r="76" spans="2:49" ht="15" customHeight="1">
      <c r="B76" s="2742" t="s">
        <v>25</v>
      </c>
      <c r="C76" s="1390" t="s">
        <v>491</v>
      </c>
      <c r="D76" s="1730" t="s">
        <v>30</v>
      </c>
      <c r="E76" s="844" t="s">
        <v>30</v>
      </c>
      <c r="F76" s="1506" t="s">
        <v>30</v>
      </c>
      <c r="G76" s="550"/>
      <c r="H76" s="550"/>
      <c r="I76" s="550"/>
      <c r="J76" s="1730" t="s">
        <v>30</v>
      </c>
      <c r="K76" s="844" t="s">
        <v>30</v>
      </c>
      <c r="L76" s="1506" t="s">
        <v>30</v>
      </c>
      <c r="M76" s="550"/>
      <c r="N76" s="550"/>
      <c r="O76" s="550"/>
      <c r="P76" s="2619" t="s">
        <v>30</v>
      </c>
      <c r="Q76" s="2620"/>
      <c r="R76" s="2621" t="s">
        <v>30</v>
      </c>
      <c r="S76" s="2620"/>
      <c r="T76" s="2622" t="s">
        <v>30</v>
      </c>
      <c r="U76" s="2623"/>
      <c r="V76" s="628"/>
      <c r="W76" s="2619">
        <v>8</v>
      </c>
      <c r="X76" s="2620"/>
      <c r="Y76" s="2621">
        <v>0</v>
      </c>
      <c r="Z76" s="2620"/>
      <c r="AA76" s="2622">
        <v>1</v>
      </c>
      <c r="AB76" s="2622"/>
      <c r="AC76" s="628"/>
      <c r="AD76" s="2622">
        <v>9</v>
      </c>
      <c r="AE76" s="2620"/>
      <c r="AF76" s="2621">
        <v>0</v>
      </c>
      <c r="AG76" s="2620"/>
      <c r="AH76" s="2622">
        <v>1</v>
      </c>
      <c r="AI76" s="2623"/>
      <c r="AK76" s="2619">
        <v>8</v>
      </c>
      <c r="AL76" s="2620"/>
      <c r="AM76" s="2621">
        <v>3</v>
      </c>
      <c r="AN76" s="2620"/>
      <c r="AO76" s="2622">
        <v>0</v>
      </c>
      <c r="AP76" s="2623"/>
      <c r="AQ76" s="2079"/>
      <c r="AR76" s="2619">
        <v>6</v>
      </c>
      <c r="AS76" s="2620"/>
      <c r="AT76" s="2621">
        <v>3</v>
      </c>
      <c r="AU76" s="2620"/>
      <c r="AV76" s="2622">
        <v>0</v>
      </c>
      <c r="AW76" s="2623"/>
    </row>
    <row r="77" spans="2:49" ht="15" customHeight="1">
      <c r="B77" s="2742"/>
      <c r="C77" s="1398" t="s">
        <v>492</v>
      </c>
      <c r="D77" s="1722" t="s">
        <v>30</v>
      </c>
      <c r="E77" s="385" t="s">
        <v>30</v>
      </c>
      <c r="F77" s="1505" t="s">
        <v>30</v>
      </c>
      <c r="G77" s="551"/>
      <c r="H77" s="551"/>
      <c r="I77" s="551"/>
      <c r="J77" s="1722" t="s">
        <v>30</v>
      </c>
      <c r="K77" s="385" t="s">
        <v>30</v>
      </c>
      <c r="L77" s="1505" t="s">
        <v>30</v>
      </c>
      <c r="M77" s="551"/>
      <c r="N77" s="551"/>
      <c r="O77" s="551"/>
      <c r="P77" s="2638" t="s">
        <v>30</v>
      </c>
      <c r="Q77" s="2639"/>
      <c r="R77" s="2640" t="s">
        <v>30</v>
      </c>
      <c r="S77" s="2639"/>
      <c r="T77" s="2641" t="s">
        <v>30</v>
      </c>
      <c r="U77" s="2642"/>
      <c r="V77" s="628"/>
      <c r="W77" s="2638">
        <v>2</v>
      </c>
      <c r="X77" s="2639"/>
      <c r="Y77" s="2640">
        <v>0</v>
      </c>
      <c r="Z77" s="2639"/>
      <c r="AA77" s="2641">
        <v>1</v>
      </c>
      <c r="AB77" s="2641"/>
      <c r="AC77" s="628"/>
      <c r="AD77" s="2641">
        <v>4</v>
      </c>
      <c r="AE77" s="2639"/>
      <c r="AF77" s="2640">
        <v>0</v>
      </c>
      <c r="AG77" s="2639"/>
      <c r="AH77" s="2641">
        <v>1</v>
      </c>
      <c r="AI77" s="2642"/>
      <c r="AK77" s="2638">
        <v>5</v>
      </c>
      <c r="AL77" s="2639"/>
      <c r="AM77" s="2640">
        <v>0</v>
      </c>
      <c r="AN77" s="2639"/>
      <c r="AO77" s="2641">
        <v>0</v>
      </c>
      <c r="AP77" s="2642"/>
      <c r="AQ77" s="2079"/>
      <c r="AR77" s="2638">
        <v>1</v>
      </c>
      <c r="AS77" s="2639"/>
      <c r="AT77" s="2640">
        <v>0</v>
      </c>
      <c r="AU77" s="2639"/>
      <c r="AV77" s="2641">
        <v>0</v>
      </c>
      <c r="AW77" s="2642"/>
    </row>
    <row r="78" spans="2:49" ht="15" customHeight="1">
      <c r="B78" s="2742"/>
      <c r="C78" s="1405" t="s">
        <v>493</v>
      </c>
      <c r="D78" s="1723"/>
      <c r="E78" s="1729"/>
      <c r="F78" s="1725"/>
      <c r="G78" s="551"/>
      <c r="H78" s="551"/>
      <c r="I78" s="551"/>
      <c r="J78" s="1723"/>
      <c r="K78" s="1729"/>
      <c r="L78" s="1725"/>
      <c r="M78" s="551"/>
      <c r="N78" s="551"/>
      <c r="O78" s="551"/>
      <c r="P78" s="2611"/>
      <c r="Q78" s="2612"/>
      <c r="R78" s="2613"/>
      <c r="S78" s="2612"/>
      <c r="T78" s="1472"/>
      <c r="U78" s="1473"/>
      <c r="V78" s="628"/>
      <c r="W78" s="2611"/>
      <c r="X78" s="2612"/>
      <c r="Y78" s="2613"/>
      <c r="Z78" s="2612"/>
      <c r="AA78" s="2613"/>
      <c r="AB78" s="2614"/>
      <c r="AC78" s="628"/>
      <c r="AD78" s="1472"/>
      <c r="AE78" s="1470"/>
      <c r="AF78" s="1471"/>
      <c r="AG78" s="1470"/>
      <c r="AH78" s="1472"/>
      <c r="AI78" s="1473"/>
      <c r="AK78" s="2611">
        <v>7</v>
      </c>
      <c r="AL78" s="2612"/>
      <c r="AM78" s="2613">
        <v>2</v>
      </c>
      <c r="AN78" s="2612"/>
      <c r="AO78" s="2613">
        <v>0</v>
      </c>
      <c r="AP78" s="2614"/>
      <c r="AQ78" s="2079"/>
      <c r="AR78" s="2611">
        <v>4</v>
      </c>
      <c r="AS78" s="2612"/>
      <c r="AT78" s="2613">
        <v>2</v>
      </c>
      <c r="AU78" s="2612"/>
      <c r="AV78" s="2613">
        <v>0</v>
      </c>
      <c r="AW78" s="2614"/>
    </row>
    <row r="79" spans="2:49" ht="15" customHeight="1">
      <c r="B79" s="2742"/>
      <c r="C79" s="1418" t="s">
        <v>494</v>
      </c>
      <c r="D79" s="1726"/>
      <c r="E79" s="1727"/>
      <c r="F79" s="1728"/>
      <c r="G79" s="551"/>
      <c r="H79" s="551"/>
      <c r="I79" s="551"/>
      <c r="J79" s="1726"/>
      <c r="K79" s="1727"/>
      <c r="L79" s="1728"/>
      <c r="M79" s="551"/>
      <c r="N79" s="551"/>
      <c r="O79" s="551"/>
      <c r="P79" s="2746"/>
      <c r="Q79" s="2747"/>
      <c r="R79" s="2748"/>
      <c r="S79" s="2747"/>
      <c r="T79" s="1481"/>
      <c r="U79" s="1482"/>
      <c r="V79" s="628"/>
      <c r="W79" s="2746"/>
      <c r="X79" s="2747"/>
      <c r="Y79" s="2748"/>
      <c r="Z79" s="2747"/>
      <c r="AA79" s="2748"/>
      <c r="AB79" s="2749"/>
      <c r="AC79" s="1388"/>
      <c r="AD79" s="2751"/>
      <c r="AE79" s="2644"/>
      <c r="AF79" s="1387"/>
      <c r="AG79" s="1386"/>
      <c r="AH79" s="1388"/>
      <c r="AI79" s="1389"/>
      <c r="AK79" s="2643">
        <v>1</v>
      </c>
      <c r="AL79" s="2644"/>
      <c r="AM79" s="2645">
        <v>1</v>
      </c>
      <c r="AN79" s="2644"/>
      <c r="AO79" s="2645">
        <v>0</v>
      </c>
      <c r="AP79" s="2646"/>
      <c r="AQ79" s="2079"/>
      <c r="AR79" s="2643">
        <v>2</v>
      </c>
      <c r="AS79" s="2644"/>
      <c r="AT79" s="2645">
        <v>1</v>
      </c>
      <c r="AU79" s="2644"/>
      <c r="AV79" s="2645">
        <v>0</v>
      </c>
      <c r="AW79" s="2646"/>
    </row>
    <row r="80" spans="2:49" ht="15" customHeight="1">
      <c r="B80" s="2741" t="s">
        <v>26</v>
      </c>
      <c r="C80" s="1390" t="s">
        <v>491</v>
      </c>
      <c r="D80" s="843" t="s">
        <v>30</v>
      </c>
      <c r="E80" s="844" t="s">
        <v>30</v>
      </c>
      <c r="F80" s="1506" t="s">
        <v>30</v>
      </c>
      <c r="G80" s="550"/>
      <c r="H80" s="550"/>
      <c r="I80" s="550"/>
      <c r="J80" s="843" t="s">
        <v>30</v>
      </c>
      <c r="K80" s="844" t="s">
        <v>30</v>
      </c>
      <c r="L80" s="1506" t="s">
        <v>30</v>
      </c>
      <c r="M80" s="550"/>
      <c r="N80" s="550"/>
      <c r="O80" s="550"/>
      <c r="P80" s="2619" t="s">
        <v>30</v>
      </c>
      <c r="Q80" s="2620"/>
      <c r="R80" s="2621" t="s">
        <v>30</v>
      </c>
      <c r="S80" s="2620"/>
      <c r="T80" s="2622" t="s">
        <v>30</v>
      </c>
      <c r="U80" s="2623"/>
      <c r="V80" s="628"/>
      <c r="W80" s="2619">
        <v>0</v>
      </c>
      <c r="X80" s="2620"/>
      <c r="Y80" s="2621">
        <v>0</v>
      </c>
      <c r="Z80" s="2620"/>
      <c r="AA80" s="2622">
        <v>1</v>
      </c>
      <c r="AB80" s="2622"/>
      <c r="AC80" s="628"/>
      <c r="AD80" s="2627">
        <v>0</v>
      </c>
      <c r="AE80" s="2625"/>
      <c r="AF80" s="2626">
        <v>0</v>
      </c>
      <c r="AG80" s="2625"/>
      <c r="AH80" s="2627">
        <v>1</v>
      </c>
      <c r="AI80" s="2628"/>
      <c r="AK80" s="2624">
        <v>0</v>
      </c>
      <c r="AL80" s="2625"/>
      <c r="AM80" s="2626">
        <v>23</v>
      </c>
      <c r="AN80" s="2625"/>
      <c r="AO80" s="2627">
        <v>2</v>
      </c>
      <c r="AP80" s="2628"/>
      <c r="AQ80" s="2079"/>
      <c r="AR80" s="2624">
        <v>0</v>
      </c>
      <c r="AS80" s="2625"/>
      <c r="AT80" s="2626">
        <v>17</v>
      </c>
      <c r="AU80" s="2625"/>
      <c r="AV80" s="2627">
        <v>5</v>
      </c>
      <c r="AW80" s="2628"/>
    </row>
    <row r="81" spans="2:52" ht="15" customHeight="1">
      <c r="B81" s="2742"/>
      <c r="C81" s="1488" t="s">
        <v>492</v>
      </c>
      <c r="D81" s="1722" t="s">
        <v>30</v>
      </c>
      <c r="E81" s="385" t="s">
        <v>30</v>
      </c>
      <c r="F81" s="1505" t="s">
        <v>30</v>
      </c>
      <c r="G81" s="551"/>
      <c r="H81" s="551"/>
      <c r="I81" s="551"/>
      <c r="J81" s="1722" t="s">
        <v>30</v>
      </c>
      <c r="K81" s="385" t="s">
        <v>30</v>
      </c>
      <c r="L81" s="1505" t="s">
        <v>30</v>
      </c>
      <c r="M81" s="551"/>
      <c r="N81" s="551"/>
      <c r="O81" s="551"/>
      <c r="P81" s="2606" t="s">
        <v>30</v>
      </c>
      <c r="Q81" s="2607"/>
      <c r="R81" s="2608" t="s">
        <v>30</v>
      </c>
      <c r="S81" s="2607"/>
      <c r="T81" s="2609" t="s">
        <v>30</v>
      </c>
      <c r="U81" s="2610"/>
      <c r="V81" s="628"/>
      <c r="W81" s="2629">
        <v>0</v>
      </c>
      <c r="X81" s="2630"/>
      <c r="Y81" s="2631">
        <v>0</v>
      </c>
      <c r="Z81" s="2630"/>
      <c r="AA81" s="2632">
        <v>1</v>
      </c>
      <c r="AB81" s="2632"/>
      <c r="AC81" s="628"/>
      <c r="AD81" s="2632">
        <v>0</v>
      </c>
      <c r="AE81" s="2630"/>
      <c r="AF81" s="2631">
        <v>0</v>
      </c>
      <c r="AG81" s="2630"/>
      <c r="AH81" s="2632">
        <v>1</v>
      </c>
      <c r="AI81" s="2633"/>
      <c r="AK81" s="2629">
        <v>0</v>
      </c>
      <c r="AL81" s="2630"/>
      <c r="AM81" s="2631">
        <v>4</v>
      </c>
      <c r="AN81" s="2630"/>
      <c r="AO81" s="2632">
        <v>1</v>
      </c>
      <c r="AP81" s="2633"/>
      <c r="AQ81" s="2079"/>
      <c r="AR81" s="2629">
        <v>0</v>
      </c>
      <c r="AS81" s="2630"/>
      <c r="AT81" s="2631">
        <v>0</v>
      </c>
      <c r="AU81" s="2630"/>
      <c r="AV81" s="2632">
        <v>0</v>
      </c>
      <c r="AW81" s="2633"/>
    </row>
    <row r="82" spans="2:52" ht="15" customHeight="1">
      <c r="B82" s="2742"/>
      <c r="C82" s="1489" t="s">
        <v>493</v>
      </c>
      <c r="D82" s="1723"/>
      <c r="E82" s="1729"/>
      <c r="F82" s="1725"/>
      <c r="G82" s="551"/>
      <c r="H82" s="551"/>
      <c r="I82" s="551"/>
      <c r="J82" s="1723"/>
      <c r="K82" s="1729"/>
      <c r="L82" s="1725"/>
      <c r="M82" s="551"/>
      <c r="N82" s="551"/>
      <c r="O82" s="551"/>
      <c r="P82" s="2752"/>
      <c r="Q82" s="2753"/>
      <c r="R82" s="2753"/>
      <c r="S82" s="2753"/>
      <c r="T82" s="2753"/>
      <c r="U82" s="2756"/>
      <c r="V82" s="1389"/>
      <c r="W82" s="2634"/>
      <c r="X82" s="2635"/>
      <c r="Y82" s="2636"/>
      <c r="Z82" s="2635"/>
      <c r="AA82" s="2636"/>
      <c r="AB82" s="2637"/>
      <c r="AC82" s="628"/>
      <c r="AD82" s="2634"/>
      <c r="AE82" s="2635"/>
      <c r="AF82" s="2636"/>
      <c r="AG82" s="2635"/>
      <c r="AH82" s="2636"/>
      <c r="AI82" s="2637"/>
      <c r="AK82" s="2634">
        <v>0</v>
      </c>
      <c r="AL82" s="2635"/>
      <c r="AM82" s="2636">
        <v>12</v>
      </c>
      <c r="AN82" s="2635"/>
      <c r="AO82" s="2636">
        <v>0</v>
      </c>
      <c r="AP82" s="2637"/>
      <c r="AQ82" s="2079"/>
      <c r="AR82" s="2634">
        <v>0</v>
      </c>
      <c r="AS82" s="2635"/>
      <c r="AT82" s="2636">
        <v>7</v>
      </c>
      <c r="AU82" s="2635"/>
      <c r="AV82" s="2636">
        <v>1</v>
      </c>
      <c r="AW82" s="2637"/>
    </row>
    <row r="83" spans="2:52" ht="15" customHeight="1">
      <c r="B83" s="2742"/>
      <c r="C83" s="1486" t="s">
        <v>494</v>
      </c>
      <c r="D83" s="1726"/>
      <c r="E83" s="1727"/>
      <c r="F83" s="1728"/>
      <c r="G83" s="551"/>
      <c r="H83" s="551"/>
      <c r="I83" s="551"/>
      <c r="J83" s="1726"/>
      <c r="K83" s="1727"/>
      <c r="L83" s="1728"/>
      <c r="M83" s="551"/>
      <c r="N83" s="551"/>
      <c r="O83" s="551"/>
      <c r="P83" s="2754"/>
      <c r="Q83" s="2755"/>
      <c r="R83" s="2755"/>
      <c r="S83" s="2755"/>
      <c r="T83" s="2755"/>
      <c r="U83" s="2757"/>
      <c r="V83" s="1389"/>
      <c r="W83" s="2615"/>
      <c r="X83" s="2616"/>
      <c r="Y83" s="2617"/>
      <c r="Z83" s="2616"/>
      <c r="AA83" s="2617"/>
      <c r="AB83" s="2618"/>
      <c r="AC83" s="628"/>
      <c r="AD83" s="2615"/>
      <c r="AE83" s="2616"/>
      <c r="AF83" s="2617"/>
      <c r="AG83" s="2616"/>
      <c r="AH83" s="2617"/>
      <c r="AI83" s="2618"/>
      <c r="AK83" s="2615">
        <v>0</v>
      </c>
      <c r="AL83" s="2616"/>
      <c r="AM83" s="2617">
        <v>11</v>
      </c>
      <c r="AN83" s="2616"/>
      <c r="AO83" s="2617">
        <v>2</v>
      </c>
      <c r="AP83" s="2618"/>
      <c r="AQ83" s="2079"/>
      <c r="AR83" s="2615">
        <v>0</v>
      </c>
      <c r="AS83" s="2616"/>
      <c r="AT83" s="2617">
        <v>10</v>
      </c>
      <c r="AU83" s="2616"/>
      <c r="AV83" s="2617">
        <v>4</v>
      </c>
      <c r="AW83" s="2618"/>
    </row>
    <row r="84" spans="2:52" ht="15" customHeight="1">
      <c r="B84" s="2758" t="s">
        <v>220</v>
      </c>
      <c r="C84" s="1490" t="s">
        <v>491</v>
      </c>
      <c r="D84" s="1730" t="s">
        <v>30</v>
      </c>
      <c r="E84" s="1731" t="s">
        <v>30</v>
      </c>
      <c r="F84" s="1732" t="s">
        <v>30</v>
      </c>
      <c r="G84" s="550"/>
      <c r="H84" s="550"/>
      <c r="I84" s="550"/>
      <c r="J84" s="1730" t="s">
        <v>30</v>
      </c>
      <c r="K84" s="1731" t="s">
        <v>30</v>
      </c>
      <c r="L84" s="1732" t="s">
        <v>30</v>
      </c>
      <c r="M84" s="550"/>
      <c r="N84" s="550"/>
      <c r="O84" s="550"/>
      <c r="P84" s="2728" t="s">
        <v>30</v>
      </c>
      <c r="Q84" s="2625"/>
      <c r="R84" s="2626" t="s">
        <v>30</v>
      </c>
      <c r="S84" s="2625"/>
      <c r="T84" s="2627" t="s">
        <v>30</v>
      </c>
      <c r="U84" s="2628"/>
      <c r="V84" s="628"/>
      <c r="W84" s="2624">
        <v>6</v>
      </c>
      <c r="X84" s="2625"/>
      <c r="Y84" s="2626">
        <v>2</v>
      </c>
      <c r="Z84" s="2625"/>
      <c r="AA84" s="2627">
        <v>0</v>
      </c>
      <c r="AB84" s="2627"/>
      <c r="AC84" s="628"/>
      <c r="AD84" s="2627">
        <v>32</v>
      </c>
      <c r="AE84" s="2625"/>
      <c r="AF84" s="2626">
        <v>15</v>
      </c>
      <c r="AG84" s="2625"/>
      <c r="AH84" s="2627">
        <v>1</v>
      </c>
      <c r="AI84" s="2628"/>
      <c r="AK84" s="2624">
        <v>44</v>
      </c>
      <c r="AL84" s="2625"/>
      <c r="AM84" s="2626">
        <v>30</v>
      </c>
      <c r="AN84" s="2625"/>
      <c r="AO84" s="2627">
        <v>10</v>
      </c>
      <c r="AP84" s="2628"/>
      <c r="AQ84" s="2079"/>
      <c r="AR84" s="2624">
        <v>18</v>
      </c>
      <c r="AS84" s="2625"/>
      <c r="AT84" s="2626">
        <v>15</v>
      </c>
      <c r="AU84" s="2625"/>
      <c r="AV84" s="2627">
        <v>24</v>
      </c>
      <c r="AW84" s="2628"/>
    </row>
    <row r="85" spans="2:52" ht="15" customHeight="1">
      <c r="B85" s="2759"/>
      <c r="C85" s="1491" t="s">
        <v>492</v>
      </c>
      <c r="D85" s="1723" t="s">
        <v>30</v>
      </c>
      <c r="E85" s="1729" t="s">
        <v>30</v>
      </c>
      <c r="F85" s="1733" t="s">
        <v>30</v>
      </c>
      <c r="G85" s="551"/>
      <c r="H85" s="551"/>
      <c r="I85" s="551"/>
      <c r="J85" s="1723" t="s">
        <v>30</v>
      </c>
      <c r="K85" s="1729" t="s">
        <v>30</v>
      </c>
      <c r="L85" s="1733" t="s">
        <v>30</v>
      </c>
      <c r="M85" s="551"/>
      <c r="N85" s="551"/>
      <c r="O85" s="551"/>
      <c r="P85" s="2765" t="s">
        <v>30</v>
      </c>
      <c r="Q85" s="2607"/>
      <c r="R85" s="2608" t="s">
        <v>30</v>
      </c>
      <c r="S85" s="2607"/>
      <c r="T85" s="2609" t="s">
        <v>30</v>
      </c>
      <c r="U85" s="2610"/>
      <c r="V85" s="628"/>
      <c r="W85" s="2606">
        <v>0</v>
      </c>
      <c r="X85" s="2607"/>
      <c r="Y85" s="2608">
        <v>0</v>
      </c>
      <c r="Z85" s="2607"/>
      <c r="AA85" s="2609">
        <v>0</v>
      </c>
      <c r="AB85" s="2609"/>
      <c r="AC85" s="628"/>
      <c r="AD85" s="2609">
        <v>0</v>
      </c>
      <c r="AE85" s="2607"/>
      <c r="AF85" s="2608">
        <v>0</v>
      </c>
      <c r="AG85" s="2607"/>
      <c r="AH85" s="2609">
        <v>0</v>
      </c>
      <c r="AI85" s="2610"/>
      <c r="AK85" s="2606">
        <v>4</v>
      </c>
      <c r="AL85" s="2607"/>
      <c r="AM85" s="2608">
        <v>3</v>
      </c>
      <c r="AN85" s="2607"/>
      <c r="AO85" s="2609">
        <v>0</v>
      </c>
      <c r="AP85" s="2610"/>
      <c r="AR85" s="2606">
        <v>0</v>
      </c>
      <c r="AS85" s="2607"/>
      <c r="AT85" s="2608">
        <v>0</v>
      </c>
      <c r="AU85" s="2607"/>
      <c r="AV85" s="2609">
        <v>0</v>
      </c>
      <c r="AW85" s="2610"/>
    </row>
    <row r="86" spans="2:52" ht="15" customHeight="1">
      <c r="B86" s="2759"/>
      <c r="C86" s="1489" t="s">
        <v>493</v>
      </c>
      <c r="D86" s="1734"/>
      <c r="E86" s="1735"/>
      <c r="F86" s="1736"/>
      <c r="G86" s="551"/>
      <c r="H86" s="551"/>
      <c r="I86" s="551"/>
      <c r="J86" s="1734"/>
      <c r="K86" s="1735"/>
      <c r="L86" s="1736"/>
      <c r="M86" s="551"/>
      <c r="N86" s="551"/>
      <c r="O86" s="551"/>
      <c r="P86" s="1483"/>
      <c r="Q86" s="1470"/>
      <c r="R86" s="1471"/>
      <c r="S86" s="1470"/>
      <c r="T86" s="1472"/>
      <c r="U86" s="1473"/>
      <c r="V86" s="628"/>
      <c r="W86" s="1469"/>
      <c r="X86" s="1470"/>
      <c r="Y86" s="1471"/>
      <c r="Z86" s="1470"/>
      <c r="AA86" s="1472"/>
      <c r="AB86" s="1472"/>
      <c r="AC86" s="628"/>
      <c r="AD86" s="1472"/>
      <c r="AE86" s="1470"/>
      <c r="AF86" s="1471"/>
      <c r="AG86" s="1470"/>
      <c r="AH86" s="1472"/>
      <c r="AI86" s="1473"/>
      <c r="AK86" s="2611">
        <v>25</v>
      </c>
      <c r="AL86" s="2612"/>
      <c r="AM86" s="2613">
        <v>13</v>
      </c>
      <c r="AN86" s="2612"/>
      <c r="AO86" s="2613">
        <v>6</v>
      </c>
      <c r="AP86" s="2614"/>
      <c r="AR86" s="2611">
        <v>8</v>
      </c>
      <c r="AS86" s="2612"/>
      <c r="AT86" s="2613">
        <v>4</v>
      </c>
      <c r="AU86" s="2612"/>
      <c r="AV86" s="2613">
        <v>10</v>
      </c>
      <c r="AW86" s="2614"/>
    </row>
    <row r="87" spans="2:52" ht="15" customHeight="1">
      <c r="B87" s="2759"/>
      <c r="C87" s="1485" t="s">
        <v>494</v>
      </c>
      <c r="D87" s="1726"/>
      <c r="E87" s="1727"/>
      <c r="F87" s="1737"/>
      <c r="G87" s="551"/>
      <c r="H87" s="551"/>
      <c r="I87" s="551"/>
      <c r="J87" s="1726"/>
      <c r="K87" s="1727"/>
      <c r="L87" s="1737"/>
      <c r="M87" s="551"/>
      <c r="N87" s="551"/>
      <c r="O87" s="551"/>
      <c r="P87" s="1484"/>
      <c r="Q87" s="1480"/>
      <c r="R87" s="1479"/>
      <c r="S87" s="1480"/>
      <c r="T87" s="1481"/>
      <c r="U87" s="1482"/>
      <c r="V87" s="628"/>
      <c r="W87" s="1487"/>
      <c r="X87" s="1480"/>
      <c r="Y87" s="1479"/>
      <c r="Z87" s="1480"/>
      <c r="AA87" s="1481"/>
      <c r="AB87" s="1481"/>
      <c r="AC87" s="628"/>
      <c r="AD87" s="1481"/>
      <c r="AE87" s="1480"/>
      <c r="AF87" s="1479"/>
      <c r="AG87" s="1480"/>
      <c r="AH87" s="1481"/>
      <c r="AI87" s="1482"/>
      <c r="AK87" s="2615">
        <v>19</v>
      </c>
      <c r="AL87" s="2616"/>
      <c r="AM87" s="2617">
        <v>17</v>
      </c>
      <c r="AN87" s="2616"/>
      <c r="AO87" s="2617">
        <v>4</v>
      </c>
      <c r="AP87" s="2618"/>
      <c r="AR87" s="2615">
        <v>10</v>
      </c>
      <c r="AS87" s="2616"/>
      <c r="AT87" s="2617">
        <v>11</v>
      </c>
      <c r="AU87" s="2616"/>
      <c r="AV87" s="2617">
        <v>14</v>
      </c>
      <c r="AW87" s="2618"/>
    </row>
    <row r="88" spans="2:52" ht="15" customHeight="1">
      <c r="B88" s="2760" t="s">
        <v>31</v>
      </c>
      <c r="C88" s="1404" t="s">
        <v>491</v>
      </c>
      <c r="D88" s="843" t="s">
        <v>30</v>
      </c>
      <c r="E88" s="844" t="s">
        <v>30</v>
      </c>
      <c r="F88" s="1506" t="s">
        <v>30</v>
      </c>
      <c r="G88" s="550"/>
      <c r="H88" s="550"/>
      <c r="I88" s="550"/>
      <c r="J88" s="843" t="s">
        <v>30</v>
      </c>
      <c r="K88" s="844" t="s">
        <v>30</v>
      </c>
      <c r="L88" s="1506" t="s">
        <v>30</v>
      </c>
      <c r="M88" s="550"/>
      <c r="N88" s="550"/>
      <c r="O88" s="550"/>
      <c r="P88" s="2619" t="s">
        <v>30</v>
      </c>
      <c r="Q88" s="2620"/>
      <c r="R88" s="2621" t="s">
        <v>30</v>
      </c>
      <c r="S88" s="2620"/>
      <c r="T88" s="2622" t="s">
        <v>30</v>
      </c>
      <c r="U88" s="2623"/>
      <c r="V88" s="628"/>
      <c r="W88" s="2619">
        <v>6</v>
      </c>
      <c r="X88" s="2620"/>
      <c r="Y88" s="2621">
        <v>2</v>
      </c>
      <c r="Z88" s="2620"/>
      <c r="AA88" s="2622">
        <v>0</v>
      </c>
      <c r="AB88" s="2622"/>
      <c r="AC88" s="628"/>
      <c r="AD88" s="2622">
        <v>0</v>
      </c>
      <c r="AE88" s="2620"/>
      <c r="AF88" s="2621">
        <v>2</v>
      </c>
      <c r="AG88" s="2620"/>
      <c r="AH88" s="2622">
        <v>0</v>
      </c>
      <c r="AI88" s="2623"/>
      <c r="AK88" s="2619">
        <v>4</v>
      </c>
      <c r="AL88" s="2620"/>
      <c r="AM88" s="2621">
        <v>545</v>
      </c>
      <c r="AN88" s="2620"/>
      <c r="AO88" s="2622">
        <v>53</v>
      </c>
      <c r="AP88" s="2623"/>
      <c r="AR88" s="2619">
        <v>1</v>
      </c>
      <c r="AS88" s="2620"/>
      <c r="AT88" s="2621">
        <v>9</v>
      </c>
      <c r="AU88" s="2620"/>
      <c r="AV88" s="2622">
        <v>6</v>
      </c>
      <c r="AW88" s="2623"/>
    </row>
    <row r="89" spans="2:52" ht="15" customHeight="1">
      <c r="B89" s="2761"/>
      <c r="C89" s="1404" t="s">
        <v>492</v>
      </c>
      <c r="D89" s="1723" t="s">
        <v>30</v>
      </c>
      <c r="E89" s="1729" t="s">
        <v>30</v>
      </c>
      <c r="F89" s="1725" t="s">
        <v>30</v>
      </c>
      <c r="G89" s="551"/>
      <c r="H89" s="551"/>
      <c r="I89" s="551"/>
      <c r="J89" s="1723" t="s">
        <v>30</v>
      </c>
      <c r="K89" s="1729" t="s">
        <v>30</v>
      </c>
      <c r="L89" s="1725" t="s">
        <v>30</v>
      </c>
      <c r="M89" s="551"/>
      <c r="N89" s="551"/>
      <c r="O89" s="551"/>
      <c r="P89" s="2606" t="s">
        <v>30</v>
      </c>
      <c r="Q89" s="2607"/>
      <c r="R89" s="2608" t="s">
        <v>30</v>
      </c>
      <c r="S89" s="2607"/>
      <c r="T89" s="2609" t="s">
        <v>30</v>
      </c>
      <c r="U89" s="2610"/>
      <c r="V89" s="628"/>
      <c r="W89" s="2606">
        <v>0</v>
      </c>
      <c r="X89" s="2607"/>
      <c r="Y89" s="2608">
        <v>0</v>
      </c>
      <c r="Z89" s="2607"/>
      <c r="AA89" s="2609">
        <v>0</v>
      </c>
      <c r="AB89" s="2609"/>
      <c r="AC89" s="628"/>
      <c r="AD89" s="2609">
        <v>0</v>
      </c>
      <c r="AE89" s="2607"/>
      <c r="AF89" s="2608">
        <v>0</v>
      </c>
      <c r="AG89" s="2607"/>
      <c r="AH89" s="2609">
        <v>0</v>
      </c>
      <c r="AI89" s="2610"/>
      <c r="AK89" s="2606">
        <v>2</v>
      </c>
      <c r="AL89" s="2607"/>
      <c r="AM89" s="2608">
        <v>22</v>
      </c>
      <c r="AN89" s="2607"/>
      <c r="AO89" s="2609">
        <v>4</v>
      </c>
      <c r="AP89" s="2610"/>
      <c r="AR89" s="2606">
        <v>0</v>
      </c>
      <c r="AS89" s="2607"/>
      <c r="AT89" s="2608">
        <v>0</v>
      </c>
      <c r="AU89" s="2607"/>
      <c r="AV89" s="2609">
        <v>0</v>
      </c>
      <c r="AW89" s="2610"/>
    </row>
    <row r="90" spans="2:52" ht="15" customHeight="1">
      <c r="B90" s="2761"/>
      <c r="C90" s="1393" t="s">
        <v>493</v>
      </c>
      <c r="D90" s="1738"/>
      <c r="E90" s="1739"/>
      <c r="F90" s="1740"/>
      <c r="G90" s="551"/>
      <c r="H90" s="551"/>
      <c r="I90" s="551"/>
      <c r="J90" s="1738"/>
      <c r="K90" s="1739"/>
      <c r="L90" s="1740"/>
      <c r="M90" s="551"/>
      <c r="N90" s="551"/>
      <c r="O90" s="551"/>
      <c r="P90" s="2763"/>
      <c r="Q90" s="2764"/>
      <c r="R90" s="2763"/>
      <c r="S90" s="2764"/>
      <c r="T90" s="2763"/>
      <c r="U90" s="2764"/>
      <c r="V90" s="1389"/>
      <c r="W90" s="2665"/>
      <c r="X90" s="2666"/>
      <c r="Y90" s="2667"/>
      <c r="Z90" s="2666"/>
      <c r="AA90" s="2667"/>
      <c r="AB90" s="2669"/>
      <c r="AC90" s="628"/>
      <c r="AD90" s="1477"/>
      <c r="AE90" s="1475"/>
      <c r="AF90" s="1476"/>
      <c r="AG90" s="1475"/>
      <c r="AH90" s="1477"/>
      <c r="AI90" s="1478"/>
      <c r="AK90" s="2611">
        <v>3</v>
      </c>
      <c r="AL90" s="2612"/>
      <c r="AM90" s="2613">
        <v>243</v>
      </c>
      <c r="AN90" s="2612"/>
      <c r="AO90" s="2613">
        <v>28</v>
      </c>
      <c r="AP90" s="2614"/>
      <c r="AR90" s="2611">
        <v>1</v>
      </c>
      <c r="AS90" s="2612"/>
      <c r="AT90" s="2613">
        <v>6</v>
      </c>
      <c r="AU90" s="2612"/>
      <c r="AV90" s="2613">
        <v>5</v>
      </c>
      <c r="AW90" s="2614"/>
    </row>
    <row r="91" spans="2:52" ht="15" customHeight="1">
      <c r="B91" s="2762"/>
      <c r="C91" s="1403" t="s">
        <v>494</v>
      </c>
      <c r="D91" s="1659"/>
      <c r="E91" s="1660"/>
      <c r="F91" s="1648"/>
      <c r="G91" s="551"/>
      <c r="H91" s="551"/>
      <c r="I91" s="551"/>
      <c r="J91" s="1659"/>
      <c r="K91" s="1660"/>
      <c r="L91" s="1648"/>
      <c r="M91" s="551"/>
      <c r="N91" s="551"/>
      <c r="O91" s="551"/>
      <c r="P91" s="2615"/>
      <c r="Q91" s="2616"/>
      <c r="R91" s="2617"/>
      <c r="S91" s="2616"/>
      <c r="T91" s="2617"/>
      <c r="U91" s="2618"/>
      <c r="V91" s="628"/>
      <c r="W91" s="2615"/>
      <c r="X91" s="2616"/>
      <c r="Y91" s="2617"/>
      <c r="Z91" s="2616"/>
      <c r="AA91" s="2617"/>
      <c r="AB91" s="2618"/>
      <c r="AC91" s="628"/>
      <c r="AD91" s="1467"/>
      <c r="AE91" s="1465"/>
      <c r="AF91" s="1466"/>
      <c r="AG91" s="1465"/>
      <c r="AH91" s="1467"/>
      <c r="AI91" s="1468"/>
      <c r="AK91" s="2615">
        <v>1</v>
      </c>
      <c r="AL91" s="2616"/>
      <c r="AM91" s="2617">
        <v>302</v>
      </c>
      <c r="AN91" s="2616"/>
      <c r="AO91" s="2617">
        <v>25</v>
      </c>
      <c r="AP91" s="2618"/>
      <c r="AR91" s="2615">
        <v>0</v>
      </c>
      <c r="AS91" s="2616"/>
      <c r="AT91" s="2617">
        <v>3</v>
      </c>
      <c r="AU91" s="2616"/>
      <c r="AV91" s="2617">
        <v>1</v>
      </c>
      <c r="AW91" s="2618"/>
    </row>
    <row r="92" spans="2:52" ht="15" customHeight="1">
      <c r="B92" s="2670" t="s">
        <v>32</v>
      </c>
      <c r="C92" s="552" t="s">
        <v>508</v>
      </c>
      <c r="D92" s="1741" t="s">
        <v>30</v>
      </c>
      <c r="E92" s="1742" t="s">
        <v>30</v>
      </c>
      <c r="F92" s="1743" t="s">
        <v>30</v>
      </c>
      <c r="G92" s="551"/>
      <c r="H92" s="551"/>
      <c r="I92" s="551"/>
      <c r="J92" s="1741" t="s">
        <v>30</v>
      </c>
      <c r="K92" s="1742" t="s">
        <v>30</v>
      </c>
      <c r="L92" s="1743" t="s">
        <v>30</v>
      </c>
      <c r="M92" s="551"/>
      <c r="N92" s="551"/>
      <c r="O92" s="551"/>
      <c r="P92" s="2592" t="s">
        <v>30</v>
      </c>
      <c r="Q92" s="2593"/>
      <c r="R92" s="2594" t="s">
        <v>30</v>
      </c>
      <c r="S92" s="2593"/>
      <c r="T92" s="2595" t="s">
        <v>30</v>
      </c>
      <c r="U92" s="2596"/>
      <c r="V92" s="629"/>
      <c r="W92" s="2592">
        <v>4973</v>
      </c>
      <c r="X92" s="2593"/>
      <c r="Y92" s="2594">
        <v>1095</v>
      </c>
      <c r="Z92" s="2593"/>
      <c r="AA92" s="2595">
        <v>352</v>
      </c>
      <c r="AB92" s="2595"/>
      <c r="AC92" s="629"/>
      <c r="AD92" s="2595">
        <v>5535</v>
      </c>
      <c r="AE92" s="2593"/>
      <c r="AF92" s="2594">
        <v>1484</v>
      </c>
      <c r="AG92" s="2593"/>
      <c r="AH92" s="2595">
        <v>339</v>
      </c>
      <c r="AI92" s="2596"/>
      <c r="AK92" s="2592">
        <v>6029</v>
      </c>
      <c r="AL92" s="2593"/>
      <c r="AM92" s="2594">
        <v>3662</v>
      </c>
      <c r="AN92" s="2593"/>
      <c r="AO92" s="2595">
        <v>621</v>
      </c>
      <c r="AP92" s="2596"/>
      <c r="AR92" s="2592">
        <v>5473</v>
      </c>
      <c r="AS92" s="2593"/>
      <c r="AT92" s="2594">
        <v>2830</v>
      </c>
      <c r="AU92" s="2593"/>
      <c r="AV92" s="2595">
        <v>690</v>
      </c>
      <c r="AW92" s="2596"/>
    </row>
    <row r="93" spans="2:52" ht="15" customHeight="1">
      <c r="B93" s="2671"/>
      <c r="C93" s="553" t="s">
        <v>509</v>
      </c>
      <c r="D93" s="1744" t="s">
        <v>30</v>
      </c>
      <c r="E93" s="1745" t="s">
        <v>30</v>
      </c>
      <c r="F93" s="1746" t="s">
        <v>30</v>
      </c>
      <c r="G93" s="550"/>
      <c r="H93" s="550"/>
      <c r="I93" s="550"/>
      <c r="J93" s="1744" t="s">
        <v>30</v>
      </c>
      <c r="K93" s="1745" t="s">
        <v>30</v>
      </c>
      <c r="L93" s="1746" t="s">
        <v>30</v>
      </c>
      <c r="M93" s="550"/>
      <c r="N93" s="550"/>
      <c r="O93" s="550"/>
      <c r="P93" s="2597" t="s">
        <v>30</v>
      </c>
      <c r="Q93" s="2598"/>
      <c r="R93" s="2599" t="s">
        <v>30</v>
      </c>
      <c r="S93" s="2598"/>
      <c r="T93" s="2600" t="s">
        <v>30</v>
      </c>
      <c r="U93" s="2601"/>
      <c r="V93" s="629"/>
      <c r="W93" s="2597">
        <v>79</v>
      </c>
      <c r="X93" s="2598"/>
      <c r="Y93" s="2599">
        <v>0</v>
      </c>
      <c r="Z93" s="2598"/>
      <c r="AA93" s="2600">
        <v>6</v>
      </c>
      <c r="AB93" s="2600"/>
      <c r="AC93" s="629"/>
      <c r="AD93" s="2600">
        <v>65</v>
      </c>
      <c r="AE93" s="2598"/>
      <c r="AF93" s="2599">
        <v>4</v>
      </c>
      <c r="AG93" s="2598"/>
      <c r="AH93" s="2600">
        <v>7</v>
      </c>
      <c r="AI93" s="2601"/>
      <c r="AK93" s="2597">
        <v>851</v>
      </c>
      <c r="AL93" s="2598"/>
      <c r="AM93" s="2599">
        <v>181</v>
      </c>
      <c r="AN93" s="2598"/>
      <c r="AO93" s="2600">
        <v>72</v>
      </c>
      <c r="AP93" s="2601"/>
      <c r="AR93" s="2597">
        <v>121</v>
      </c>
      <c r="AS93" s="2598"/>
      <c r="AT93" s="2599">
        <v>9</v>
      </c>
      <c r="AU93" s="2598"/>
      <c r="AV93" s="2600">
        <v>16</v>
      </c>
      <c r="AW93" s="2601"/>
    </row>
    <row r="94" spans="2:52" ht="15" customHeight="1">
      <c r="B94" s="2671"/>
      <c r="C94" s="554" t="s">
        <v>510</v>
      </c>
      <c r="D94" s="1744" t="s">
        <v>30</v>
      </c>
      <c r="E94" s="1747" t="s">
        <v>30</v>
      </c>
      <c r="F94" s="1746" t="s">
        <v>30</v>
      </c>
      <c r="G94" s="550"/>
      <c r="H94" s="550"/>
      <c r="I94" s="550"/>
      <c r="J94" s="1744" t="s">
        <v>30</v>
      </c>
      <c r="K94" s="1747" t="s">
        <v>30</v>
      </c>
      <c r="L94" s="1746" t="s">
        <v>30</v>
      </c>
      <c r="M94" s="550"/>
      <c r="N94" s="550"/>
      <c r="O94" s="550"/>
      <c r="P94" s="2602" t="s">
        <v>30</v>
      </c>
      <c r="Q94" s="2603"/>
      <c r="R94" s="2604" t="s">
        <v>30</v>
      </c>
      <c r="S94" s="2603"/>
      <c r="T94" s="2719" t="s">
        <v>30</v>
      </c>
      <c r="U94" s="2605"/>
      <c r="V94" s="630"/>
      <c r="W94" s="2602">
        <f>W92/6420</f>
        <v>0.77461059190031156</v>
      </c>
      <c r="X94" s="2603"/>
      <c r="Y94" s="2604">
        <f>Y92/6420</f>
        <v>0.17056074766355139</v>
      </c>
      <c r="Z94" s="2603"/>
      <c r="AA94" s="2719">
        <v>5.4828660436137072E-2</v>
      </c>
      <c r="AB94" s="2719"/>
      <c r="AC94" s="630"/>
      <c r="AD94" s="2719">
        <f>AD92/7358</f>
        <v>0.75224245718945371</v>
      </c>
      <c r="AE94" s="2719"/>
      <c r="AF94" s="2604">
        <f>AF92/7358</f>
        <v>0.20168524055449852</v>
      </c>
      <c r="AG94" s="2719"/>
      <c r="AH94" s="2604">
        <f>AH92/7358</f>
        <v>4.6072302256047838E-2</v>
      </c>
      <c r="AI94" s="2605"/>
      <c r="AK94" s="2602">
        <v>0.58499999999999996</v>
      </c>
      <c r="AL94" s="2603"/>
      <c r="AM94" s="2604">
        <v>0.35499999999999998</v>
      </c>
      <c r="AN94" s="2603"/>
      <c r="AO94" s="2604">
        <v>0.06</v>
      </c>
      <c r="AP94" s="2605"/>
      <c r="AR94" s="2602">
        <v>0.60858445457578114</v>
      </c>
      <c r="AS94" s="2603"/>
      <c r="AT94" s="2604">
        <v>0.31468920271322137</v>
      </c>
      <c r="AU94" s="2603"/>
      <c r="AV94" s="2604">
        <v>7.6726342710997444E-2</v>
      </c>
      <c r="AW94" s="2605"/>
      <c r="AX94" s="2001"/>
      <c r="AY94" s="2001"/>
      <c r="AZ94" s="2001"/>
    </row>
    <row r="95" spans="2:52" ht="15" customHeight="1">
      <c r="B95" s="2672"/>
      <c r="C95" s="554" t="s">
        <v>496</v>
      </c>
      <c r="D95" s="1748" t="s">
        <v>30</v>
      </c>
      <c r="E95" s="1749" t="s">
        <v>30</v>
      </c>
      <c r="F95" s="1750" t="s">
        <v>30</v>
      </c>
      <c r="G95" s="551"/>
      <c r="H95" s="551"/>
      <c r="I95" s="551"/>
      <c r="J95" s="1748" t="s">
        <v>30</v>
      </c>
      <c r="K95" s="1749" t="s">
        <v>30</v>
      </c>
      <c r="L95" s="1750" t="s">
        <v>30</v>
      </c>
      <c r="M95" s="551"/>
      <c r="N95" s="551"/>
      <c r="O95" s="551"/>
      <c r="P95" s="2722" t="s">
        <v>30</v>
      </c>
      <c r="Q95" s="2723"/>
      <c r="R95" s="2724" t="s">
        <v>30</v>
      </c>
      <c r="S95" s="2723"/>
      <c r="T95" s="2721" t="s">
        <v>30</v>
      </c>
      <c r="U95" s="2727"/>
      <c r="V95" s="630"/>
      <c r="W95" s="2722">
        <f>W93/(SUM(W93,AA93))</f>
        <v>0.92941176470588238</v>
      </c>
      <c r="X95" s="2723"/>
      <c r="Y95" s="2724">
        <v>0</v>
      </c>
      <c r="Z95" s="2723"/>
      <c r="AA95" s="2721">
        <v>7.0588235294117646E-2</v>
      </c>
      <c r="AB95" s="2721"/>
      <c r="AC95" s="630"/>
      <c r="AD95" s="2721">
        <f>AD93/76</f>
        <v>0.85526315789473684</v>
      </c>
      <c r="AE95" s="2721"/>
      <c r="AF95" s="2573">
        <f>AF93/76</f>
        <v>5.2631578947368418E-2</v>
      </c>
      <c r="AG95" s="2720"/>
      <c r="AH95" s="2573">
        <f>AH93/76</f>
        <v>9.2105263157894732E-2</v>
      </c>
      <c r="AI95" s="2574"/>
      <c r="AK95" s="2571">
        <v>0.77100000000000002</v>
      </c>
      <c r="AL95" s="2572"/>
      <c r="AM95" s="2573">
        <v>0.16400000000000001</v>
      </c>
      <c r="AN95" s="2572"/>
      <c r="AO95" s="2573">
        <v>6.5000000000000002E-2</v>
      </c>
      <c r="AP95" s="2574"/>
      <c r="AR95" s="2571">
        <v>0.82876712328767121</v>
      </c>
      <c r="AS95" s="2572"/>
      <c r="AT95" s="2573">
        <v>6.1643835616438353E-2</v>
      </c>
      <c r="AU95" s="2572"/>
      <c r="AV95" s="2573">
        <v>0.1095890410958904</v>
      </c>
      <c r="AW95" s="2574"/>
      <c r="AX95" s="2001"/>
      <c r="AY95" s="2001"/>
      <c r="AZ95" s="2001"/>
    </row>
  </sheetData>
  <mergeCells count="573">
    <mergeCell ref="AM80:AN80"/>
    <mergeCell ref="AK53:AL53"/>
    <mergeCell ref="AK54:AL54"/>
    <mergeCell ref="AM53:AN53"/>
    <mergeCell ref="AM54:AN54"/>
    <mergeCell ref="AO53:AP53"/>
    <mergeCell ref="AO54:AP54"/>
    <mergeCell ref="AK62:AL62"/>
    <mergeCell ref="AK63:AL63"/>
    <mergeCell ref="AM62:AN62"/>
    <mergeCell ref="AM63:AN63"/>
    <mergeCell ref="AO63:AP63"/>
    <mergeCell ref="AO62:AP62"/>
    <mergeCell ref="AK58:AP58"/>
    <mergeCell ref="AK59:AL59"/>
    <mergeCell ref="AM59:AN59"/>
    <mergeCell ref="AO59:AP59"/>
    <mergeCell ref="AK60:AL60"/>
    <mergeCell ref="AM60:AN60"/>
    <mergeCell ref="AO60:AP60"/>
    <mergeCell ref="AK61:AL61"/>
    <mergeCell ref="AM61:AN61"/>
    <mergeCell ref="AO61:AP61"/>
    <mergeCell ref="AM76:AN76"/>
    <mergeCell ref="Y91:Z91"/>
    <mergeCell ref="AA90:AB90"/>
    <mergeCell ref="AA91:AB91"/>
    <mergeCell ref="Y85:Z85"/>
    <mergeCell ref="AA85:AB85"/>
    <mergeCell ref="Y88:Z88"/>
    <mergeCell ref="AA88:AB88"/>
    <mergeCell ref="Y90:Z90"/>
    <mergeCell ref="AK88:AL88"/>
    <mergeCell ref="AO88:AP88"/>
    <mergeCell ref="AK89:AL89"/>
    <mergeCell ref="AM89:AN89"/>
    <mergeCell ref="AO89:AP89"/>
    <mergeCell ref="AM85:AN85"/>
    <mergeCell ref="AO85:AP85"/>
    <mergeCell ref="AK86:AL86"/>
    <mergeCell ref="AK87:AL87"/>
    <mergeCell ref="AM86:AN86"/>
    <mergeCell ref="AM87:AN87"/>
    <mergeCell ref="AH83:AI83"/>
    <mergeCell ref="AK83:AL83"/>
    <mergeCell ref="AM83:AN83"/>
    <mergeCell ref="AO83:AP83"/>
    <mergeCell ref="AK82:AL82"/>
    <mergeCell ref="AM82:AN82"/>
    <mergeCell ref="AO82:AP82"/>
    <mergeCell ref="B84:B87"/>
    <mergeCell ref="B88:B91"/>
    <mergeCell ref="P90:Q90"/>
    <mergeCell ref="R90:S90"/>
    <mergeCell ref="T90:U90"/>
    <mergeCell ref="P91:Q91"/>
    <mergeCell ref="R91:S91"/>
    <mergeCell ref="T91:U91"/>
    <mergeCell ref="W90:X90"/>
    <mergeCell ref="W91:X91"/>
    <mergeCell ref="W88:X88"/>
    <mergeCell ref="P85:Q85"/>
    <mergeCell ref="R85:S85"/>
    <mergeCell ref="T85:U85"/>
    <mergeCell ref="AK84:AL84"/>
    <mergeCell ref="AM84:AN84"/>
    <mergeCell ref="AO84:AP84"/>
    <mergeCell ref="W80:X80"/>
    <mergeCell ref="Y80:Z80"/>
    <mergeCell ref="AA80:AB80"/>
    <mergeCell ref="AD79:AE79"/>
    <mergeCell ref="B80:B83"/>
    <mergeCell ref="P82:Q82"/>
    <mergeCell ref="P83:Q83"/>
    <mergeCell ref="R82:S82"/>
    <mergeCell ref="R83:S83"/>
    <mergeCell ref="T82:U82"/>
    <mergeCell ref="T83:U83"/>
    <mergeCell ref="W82:X82"/>
    <mergeCell ref="W83:X83"/>
    <mergeCell ref="Y82:Z82"/>
    <mergeCell ref="Y83:Z83"/>
    <mergeCell ref="AA82:AB82"/>
    <mergeCell ref="AA83:AB83"/>
    <mergeCell ref="AD82:AE82"/>
    <mergeCell ref="AD83:AE83"/>
    <mergeCell ref="B76:B79"/>
    <mergeCell ref="P79:Q79"/>
    <mergeCell ref="P78:Q78"/>
    <mergeCell ref="R78:S78"/>
    <mergeCell ref="R79:S79"/>
    <mergeCell ref="W79:X79"/>
    <mergeCell ref="W78:X78"/>
    <mergeCell ref="Y78:Z78"/>
    <mergeCell ref="Y79:Z79"/>
    <mergeCell ref="W77:X77"/>
    <mergeCell ref="Y77:Z77"/>
    <mergeCell ref="AH66:AI66"/>
    <mergeCell ref="AH67:AI67"/>
    <mergeCell ref="AK66:AL66"/>
    <mergeCell ref="AK67:AL67"/>
    <mergeCell ref="AK76:AL76"/>
    <mergeCell ref="AA69:AB69"/>
    <mergeCell ref="W76:X76"/>
    <mergeCell ref="Y76:Z76"/>
    <mergeCell ref="AA76:AB76"/>
    <mergeCell ref="AA78:AB78"/>
    <mergeCell ref="AA79:AB79"/>
    <mergeCell ref="AA77:AB77"/>
    <mergeCell ref="AH73:AI73"/>
    <mergeCell ref="AK73:AL73"/>
    <mergeCell ref="AK75:AL75"/>
    <mergeCell ref="AD66:AE66"/>
    <mergeCell ref="AD67:AE67"/>
    <mergeCell ref="AF66:AG66"/>
    <mergeCell ref="W69:X69"/>
    <mergeCell ref="Y69:Z69"/>
    <mergeCell ref="B68:B71"/>
    <mergeCell ref="P71:Q71"/>
    <mergeCell ref="R71:S71"/>
    <mergeCell ref="R70:S70"/>
    <mergeCell ref="P70:Q70"/>
    <mergeCell ref="AM70:AN70"/>
    <mergeCell ref="AM71:AN71"/>
    <mergeCell ref="AK71:AL71"/>
    <mergeCell ref="AK70:AL70"/>
    <mergeCell ref="AM68:AN68"/>
    <mergeCell ref="W66:X66"/>
    <mergeCell ref="W67:X67"/>
    <mergeCell ref="Y66:Z66"/>
    <mergeCell ref="Y67:Z67"/>
    <mergeCell ref="B51:B54"/>
    <mergeCell ref="B60:B63"/>
    <mergeCell ref="P62:Q62"/>
    <mergeCell ref="P63:Q63"/>
    <mergeCell ref="B64:B67"/>
    <mergeCell ref="P67:Q67"/>
    <mergeCell ref="P66:Q66"/>
    <mergeCell ref="R66:S66"/>
    <mergeCell ref="R67:S67"/>
    <mergeCell ref="R64:S64"/>
    <mergeCell ref="P60:Q60"/>
    <mergeCell ref="R60:S60"/>
    <mergeCell ref="R59:S59"/>
    <mergeCell ref="T64:U64"/>
    <mergeCell ref="P65:Q65"/>
    <mergeCell ref="R65:S65"/>
    <mergeCell ref="T65:U65"/>
    <mergeCell ref="T66:U66"/>
    <mergeCell ref="T67:U67"/>
    <mergeCell ref="T60:U60"/>
    <mergeCell ref="AK93:AL93"/>
    <mergeCell ref="AM93:AN93"/>
    <mergeCell ref="AO93:AP93"/>
    <mergeCell ref="AK94:AL94"/>
    <mergeCell ref="AM94:AN94"/>
    <mergeCell ref="AO94:AP94"/>
    <mergeCell ref="AK95:AL95"/>
    <mergeCell ref="AM95:AN95"/>
    <mergeCell ref="AO95:AP95"/>
    <mergeCell ref="AO76:AP76"/>
    <mergeCell ref="AK77:AL77"/>
    <mergeCell ref="AM77:AN77"/>
    <mergeCell ref="AO77:AP77"/>
    <mergeCell ref="AK92:AL92"/>
    <mergeCell ref="AM92:AN92"/>
    <mergeCell ref="AO92:AP92"/>
    <mergeCell ref="AK90:AL90"/>
    <mergeCell ref="AK91:AL91"/>
    <mergeCell ref="AM90:AN90"/>
    <mergeCell ref="AM91:AN91"/>
    <mergeCell ref="AO90:AP90"/>
    <mergeCell ref="AO91:AP91"/>
    <mergeCell ref="AK78:AL78"/>
    <mergeCell ref="AK79:AL79"/>
    <mergeCell ref="AM78:AN78"/>
    <mergeCell ref="AM79:AN79"/>
    <mergeCell ref="AO78:AP78"/>
    <mergeCell ref="AO79:AP79"/>
    <mergeCell ref="AO86:AP86"/>
    <mergeCell ref="AO87:AP87"/>
    <mergeCell ref="AK85:AL85"/>
    <mergeCell ref="AK80:AL80"/>
    <mergeCell ref="AM88:AN88"/>
    <mergeCell ref="AO68:AP68"/>
    <mergeCell ref="AM66:AN66"/>
    <mergeCell ref="AM67:AN67"/>
    <mergeCell ref="AO66:AP66"/>
    <mergeCell ref="AO67:AP67"/>
    <mergeCell ref="AO80:AP80"/>
    <mergeCell ref="AK81:AL81"/>
    <mergeCell ref="AM81:AN81"/>
    <mergeCell ref="AO81:AP81"/>
    <mergeCell ref="AK69:AL69"/>
    <mergeCell ref="AM69:AN69"/>
    <mergeCell ref="AO69:AP69"/>
    <mergeCell ref="AO70:AP70"/>
    <mergeCell ref="AO71:AP71"/>
    <mergeCell ref="AM75:AN75"/>
    <mergeCell ref="AO74:AP74"/>
    <mergeCell ref="AO75:AP75"/>
    <mergeCell ref="AK74:AL74"/>
    <mergeCell ref="AK72:AL72"/>
    <mergeCell ref="AM72:AN72"/>
    <mergeCell ref="AO72:AP72"/>
    <mergeCell ref="AM73:AN73"/>
    <mergeCell ref="AO73:AP73"/>
    <mergeCell ref="AM74:AN74"/>
    <mergeCell ref="AK4:AQ4"/>
    <mergeCell ref="AK50:AL50"/>
    <mergeCell ref="AM50:AN50"/>
    <mergeCell ref="AO50:AP50"/>
    <mergeCell ref="AK51:AL51"/>
    <mergeCell ref="AM51:AN51"/>
    <mergeCell ref="AO51:AP51"/>
    <mergeCell ref="AK52:AL52"/>
    <mergeCell ref="AM52:AN52"/>
    <mergeCell ref="AO52:AP52"/>
    <mergeCell ref="AK64:AL64"/>
    <mergeCell ref="AM64:AN64"/>
    <mergeCell ref="AO64:AP64"/>
    <mergeCell ref="AK65:AL65"/>
    <mergeCell ref="AM65:AN65"/>
    <mergeCell ref="AO65:AP65"/>
    <mergeCell ref="AK68:AL68"/>
    <mergeCell ref="P80:Q80"/>
    <mergeCell ref="R80:S80"/>
    <mergeCell ref="T80:U80"/>
    <mergeCell ref="P76:Q76"/>
    <mergeCell ref="R76:S76"/>
    <mergeCell ref="T76:U76"/>
    <mergeCell ref="P68:Q68"/>
    <mergeCell ref="R68:S68"/>
    <mergeCell ref="T68:U68"/>
    <mergeCell ref="P69:Q69"/>
    <mergeCell ref="R69:S69"/>
    <mergeCell ref="T69:U69"/>
    <mergeCell ref="P77:Q77"/>
    <mergeCell ref="R77:S77"/>
    <mergeCell ref="T77:U77"/>
    <mergeCell ref="AA66:AB66"/>
    <mergeCell ref="AA67:AB67"/>
    <mergeCell ref="W4:AC4"/>
    <mergeCell ref="P4:V4"/>
    <mergeCell ref="P50:Q50"/>
    <mergeCell ref="R50:S50"/>
    <mergeCell ref="T50:U50"/>
    <mergeCell ref="P51:Q51"/>
    <mergeCell ref="R51:S51"/>
    <mergeCell ref="T51:U51"/>
    <mergeCell ref="P52:Q52"/>
    <mergeCell ref="R52:S52"/>
    <mergeCell ref="T52:U52"/>
    <mergeCell ref="AD4:AJ4"/>
    <mergeCell ref="W50:X50"/>
    <mergeCell ref="Y50:Z50"/>
    <mergeCell ref="AA50:AB50"/>
    <mergeCell ref="P94:Q94"/>
    <mergeCell ref="R94:S94"/>
    <mergeCell ref="T94:U94"/>
    <mergeCell ref="P95:Q95"/>
    <mergeCell ref="R95:S95"/>
    <mergeCell ref="T95:U95"/>
    <mergeCell ref="P92:Q92"/>
    <mergeCell ref="R92:S92"/>
    <mergeCell ref="T92:U92"/>
    <mergeCell ref="P93:Q93"/>
    <mergeCell ref="R93:S93"/>
    <mergeCell ref="T93:U93"/>
    <mergeCell ref="P88:Q88"/>
    <mergeCell ref="R88:S88"/>
    <mergeCell ref="T88:U88"/>
    <mergeCell ref="P89:Q89"/>
    <mergeCell ref="R89:S89"/>
    <mergeCell ref="T89:U89"/>
    <mergeCell ref="P84:Q84"/>
    <mergeCell ref="P64:Q64"/>
    <mergeCell ref="Y84:Z84"/>
    <mergeCell ref="AA84:AB84"/>
    <mergeCell ref="W81:X81"/>
    <mergeCell ref="Y81:Z81"/>
    <mergeCell ref="AA81:AB81"/>
    <mergeCell ref="R84:S84"/>
    <mergeCell ref="P81:Q81"/>
    <mergeCell ref="R81:S81"/>
    <mergeCell ref="T81:U81"/>
    <mergeCell ref="T84:U84"/>
    <mergeCell ref="W84:X84"/>
    <mergeCell ref="P61:Q61"/>
    <mergeCell ref="R61:S61"/>
    <mergeCell ref="T61:U61"/>
    <mergeCell ref="W95:X95"/>
    <mergeCell ref="Y95:Z95"/>
    <mergeCell ref="AA95:AB95"/>
    <mergeCell ref="W64:X64"/>
    <mergeCell ref="Y64:Z64"/>
    <mergeCell ref="W93:X93"/>
    <mergeCell ref="Y93:Z93"/>
    <mergeCell ref="AA93:AB93"/>
    <mergeCell ref="W94:X94"/>
    <mergeCell ref="Y94:Z94"/>
    <mergeCell ref="AA94:AB94"/>
    <mergeCell ref="W89:X89"/>
    <mergeCell ref="Y89:Z89"/>
    <mergeCell ref="AA89:AB89"/>
    <mergeCell ref="W92:X92"/>
    <mergeCell ref="Y92:Z92"/>
    <mergeCell ref="AA92:AB92"/>
    <mergeCell ref="W85:X85"/>
    <mergeCell ref="W68:X68"/>
    <mergeCell ref="Y68:Z68"/>
    <mergeCell ref="AA68:AB68"/>
    <mergeCell ref="W60:X60"/>
    <mergeCell ref="Y60:Z60"/>
    <mergeCell ref="AA60:AB60"/>
    <mergeCell ref="W61:X61"/>
    <mergeCell ref="Y61:Z61"/>
    <mergeCell ref="AA61:AB61"/>
    <mergeCell ref="AA64:AB64"/>
    <mergeCell ref="W65:X65"/>
    <mergeCell ref="Y65:Z65"/>
    <mergeCell ref="AA65:AB65"/>
    <mergeCell ref="AD95:AE95"/>
    <mergeCell ref="AD84:AE84"/>
    <mergeCell ref="AD85:AE85"/>
    <mergeCell ref="AD88:AE88"/>
    <mergeCell ref="AD69:AE69"/>
    <mergeCell ref="AD76:AE76"/>
    <mergeCell ref="AD77:AE77"/>
    <mergeCell ref="AD80:AE80"/>
    <mergeCell ref="AD81:AE81"/>
    <mergeCell ref="AD94:AE94"/>
    <mergeCell ref="AD93:AE93"/>
    <mergeCell ref="AH95:AI95"/>
    <mergeCell ref="AF89:AG89"/>
    <mergeCell ref="AH89:AI89"/>
    <mergeCell ref="AF92:AG92"/>
    <mergeCell ref="AH92:AI92"/>
    <mergeCell ref="AF93:AG93"/>
    <mergeCell ref="AH93:AI93"/>
    <mergeCell ref="AF69:AG69"/>
    <mergeCell ref="AH69:AI69"/>
    <mergeCell ref="AF84:AG84"/>
    <mergeCell ref="AH84:AI84"/>
    <mergeCell ref="AF85:AG85"/>
    <mergeCell ref="AH85:AI85"/>
    <mergeCell ref="AF88:AG88"/>
    <mergeCell ref="AH88:AI88"/>
    <mergeCell ref="AF81:AG81"/>
    <mergeCell ref="AH81:AI81"/>
    <mergeCell ref="AH94:AI94"/>
    <mergeCell ref="AF94:AG94"/>
    <mergeCell ref="AH72:AI72"/>
    <mergeCell ref="AF95:AG95"/>
    <mergeCell ref="AF82:AG82"/>
    <mergeCell ref="AF83:AG83"/>
    <mergeCell ref="AH82:AI82"/>
    <mergeCell ref="AF60:AG60"/>
    <mergeCell ref="AH60:AI60"/>
    <mergeCell ref="AF61:AG61"/>
    <mergeCell ref="AH61:AI61"/>
    <mergeCell ref="AF64:AG64"/>
    <mergeCell ref="AH64:AI64"/>
    <mergeCell ref="AD89:AE89"/>
    <mergeCell ref="AD92:AE92"/>
    <mergeCell ref="AD60:AE60"/>
    <mergeCell ref="AD61:AE61"/>
    <mergeCell ref="AD64:AE64"/>
    <mergeCell ref="AD65:AE65"/>
    <mergeCell ref="AD68:AE68"/>
    <mergeCell ref="AF76:AG76"/>
    <mergeCell ref="AH76:AI76"/>
    <mergeCell ref="AF77:AG77"/>
    <mergeCell ref="AH77:AI77"/>
    <mergeCell ref="AF80:AG80"/>
    <mergeCell ref="AH80:AI80"/>
    <mergeCell ref="AF65:AG65"/>
    <mergeCell ref="AH65:AI65"/>
    <mergeCell ref="AF68:AG68"/>
    <mergeCell ref="AH68:AI68"/>
    <mergeCell ref="AF67:AG67"/>
    <mergeCell ref="T59:U59"/>
    <mergeCell ref="W51:X51"/>
    <mergeCell ref="Y51:Z51"/>
    <mergeCell ref="AA51:AB51"/>
    <mergeCell ref="W52:X52"/>
    <mergeCell ref="Y52:Z52"/>
    <mergeCell ref="W58:AB58"/>
    <mergeCell ref="W59:X59"/>
    <mergeCell ref="Y59:Z59"/>
    <mergeCell ref="AA59:AB59"/>
    <mergeCell ref="AA52:AB52"/>
    <mergeCell ref="D4:I4"/>
    <mergeCell ref="J4:O4"/>
    <mergeCell ref="B4:B5"/>
    <mergeCell ref="B6:B9"/>
    <mergeCell ref="B10:B13"/>
    <mergeCell ref="B14:B17"/>
    <mergeCell ref="B22:B25"/>
    <mergeCell ref="B26:B29"/>
    <mergeCell ref="B18:B21"/>
    <mergeCell ref="B92:B95"/>
    <mergeCell ref="B42:B45"/>
    <mergeCell ref="B58:B59"/>
    <mergeCell ref="J58:L58"/>
    <mergeCell ref="D58:F58"/>
    <mergeCell ref="AF52:AG52"/>
    <mergeCell ref="AH52:AI52"/>
    <mergeCell ref="B30:B33"/>
    <mergeCell ref="B34:B37"/>
    <mergeCell ref="B38:B41"/>
    <mergeCell ref="AD50:AE50"/>
    <mergeCell ref="AF50:AG50"/>
    <mergeCell ref="AH50:AI50"/>
    <mergeCell ref="AD51:AE51"/>
    <mergeCell ref="AD52:AE52"/>
    <mergeCell ref="AF51:AG51"/>
    <mergeCell ref="AH51:AI51"/>
    <mergeCell ref="AD59:AE59"/>
    <mergeCell ref="AF59:AG59"/>
    <mergeCell ref="AH59:AI59"/>
    <mergeCell ref="AD58:AI58"/>
    <mergeCell ref="P58:U58"/>
    <mergeCell ref="P59:Q59"/>
    <mergeCell ref="B72:B75"/>
    <mergeCell ref="P72:Q72"/>
    <mergeCell ref="R72:S72"/>
    <mergeCell ref="T72:U72"/>
    <mergeCell ref="W72:X72"/>
    <mergeCell ref="Y72:Z72"/>
    <mergeCell ref="AA72:AB72"/>
    <mergeCell ref="AD72:AE72"/>
    <mergeCell ref="AF72:AG72"/>
    <mergeCell ref="P74:Q74"/>
    <mergeCell ref="R74:S74"/>
    <mergeCell ref="AF73:AG73"/>
    <mergeCell ref="P75:Q75"/>
    <mergeCell ref="R75:S75"/>
    <mergeCell ref="P73:Q73"/>
    <mergeCell ref="R73:S73"/>
    <mergeCell ref="T73:U73"/>
    <mergeCell ref="W73:X73"/>
    <mergeCell ref="Y73:Z73"/>
    <mergeCell ref="AA73:AB73"/>
    <mergeCell ref="AD73:AE73"/>
    <mergeCell ref="AR4:AX4"/>
    <mergeCell ref="AR58:AW58"/>
    <mergeCell ref="AR59:AS59"/>
    <mergeCell ref="AT59:AU59"/>
    <mergeCell ref="AV59:AW59"/>
    <mergeCell ref="AR60:AS60"/>
    <mergeCell ref="AT60:AU60"/>
    <mergeCell ref="AV60:AW60"/>
    <mergeCell ref="AR61:AS61"/>
    <mergeCell ref="AT61:AU61"/>
    <mergeCell ref="AV61:AW61"/>
    <mergeCell ref="AR62:AS62"/>
    <mergeCell ref="AT62:AU62"/>
    <mergeCell ref="AV62:AW62"/>
    <mergeCell ref="AR63:AS63"/>
    <mergeCell ref="AT63:AU63"/>
    <mergeCell ref="AV63:AW63"/>
    <mergeCell ref="AR64:AS64"/>
    <mergeCell ref="AT64:AU64"/>
    <mergeCell ref="AV64:AW64"/>
    <mergeCell ref="AR65:AS65"/>
    <mergeCell ref="AT65:AU65"/>
    <mergeCell ref="AV65:AW65"/>
    <mergeCell ref="AR66:AS66"/>
    <mergeCell ref="AT66:AU66"/>
    <mergeCell ref="AV66:AW66"/>
    <mergeCell ref="AR67:AS67"/>
    <mergeCell ref="AT67:AU67"/>
    <mergeCell ref="AV67:AW67"/>
    <mergeCell ref="AR68:AS68"/>
    <mergeCell ref="AT68:AU68"/>
    <mergeCell ref="AV68:AW68"/>
    <mergeCell ref="AR69:AS69"/>
    <mergeCell ref="AT69:AU69"/>
    <mergeCell ref="AV69:AW69"/>
    <mergeCell ref="AR70:AS70"/>
    <mergeCell ref="AT70:AU70"/>
    <mergeCell ref="AV70:AW70"/>
    <mergeCell ref="AR71:AS71"/>
    <mergeCell ref="AT71:AU71"/>
    <mergeCell ref="AV71:AW71"/>
    <mergeCell ref="AR72:AS72"/>
    <mergeCell ref="AT72:AU72"/>
    <mergeCell ref="AV72:AW72"/>
    <mergeCell ref="AR73:AS73"/>
    <mergeCell ref="AT73:AU73"/>
    <mergeCell ref="AV73:AW73"/>
    <mergeCell ref="AR74:AS74"/>
    <mergeCell ref="AT74:AU74"/>
    <mergeCell ref="AV74:AW74"/>
    <mergeCell ref="AR75:AS75"/>
    <mergeCell ref="AT75:AU75"/>
    <mergeCell ref="AV75:AW75"/>
    <mergeCell ref="AR76:AS76"/>
    <mergeCell ref="AT76:AU76"/>
    <mergeCell ref="AV76:AW76"/>
    <mergeCell ref="AR77:AS77"/>
    <mergeCell ref="AT77:AU77"/>
    <mergeCell ref="AV77:AW77"/>
    <mergeCell ref="AR78:AS78"/>
    <mergeCell ref="AT78:AU78"/>
    <mergeCell ref="AV78:AW78"/>
    <mergeCell ref="AR79:AS79"/>
    <mergeCell ref="AT79:AU79"/>
    <mergeCell ref="AV79:AW79"/>
    <mergeCell ref="AR80:AS80"/>
    <mergeCell ref="AT80:AU80"/>
    <mergeCell ref="AV80:AW80"/>
    <mergeCell ref="AR81:AS81"/>
    <mergeCell ref="AT81:AU81"/>
    <mergeCell ref="AV81:AW81"/>
    <mergeCell ref="AR82:AS82"/>
    <mergeCell ref="AT82:AU82"/>
    <mergeCell ref="AV82:AW82"/>
    <mergeCell ref="AR83:AS83"/>
    <mergeCell ref="AT83:AU83"/>
    <mergeCell ref="AV83:AW83"/>
    <mergeCell ref="AR84:AS84"/>
    <mergeCell ref="AT84:AU84"/>
    <mergeCell ref="AV84:AW84"/>
    <mergeCell ref="AR85:AS85"/>
    <mergeCell ref="AT85:AU85"/>
    <mergeCell ref="AV85:AW85"/>
    <mergeCell ref="AR86:AS86"/>
    <mergeCell ref="AT86:AU86"/>
    <mergeCell ref="AV86:AW86"/>
    <mergeCell ref="AR87:AS87"/>
    <mergeCell ref="AT87:AU87"/>
    <mergeCell ref="AV87:AW87"/>
    <mergeCell ref="AR88:AS88"/>
    <mergeCell ref="AT88:AU88"/>
    <mergeCell ref="AV88:AW88"/>
    <mergeCell ref="AR94:AS94"/>
    <mergeCell ref="AT94:AU94"/>
    <mergeCell ref="AV94:AW94"/>
    <mergeCell ref="AR89:AS89"/>
    <mergeCell ref="AT89:AU89"/>
    <mergeCell ref="AV89:AW89"/>
    <mergeCell ref="AR90:AS90"/>
    <mergeCell ref="AT90:AU90"/>
    <mergeCell ref="AV90:AW90"/>
    <mergeCell ref="AR91:AS91"/>
    <mergeCell ref="AT91:AU91"/>
    <mergeCell ref="AV91:AW91"/>
    <mergeCell ref="AR95:AS95"/>
    <mergeCell ref="AT95:AU95"/>
    <mergeCell ref="AV95:AW95"/>
    <mergeCell ref="AR50:AS50"/>
    <mergeCell ref="AT50:AU50"/>
    <mergeCell ref="AV50:AW50"/>
    <mergeCell ref="AR51:AS51"/>
    <mergeCell ref="AT51:AU51"/>
    <mergeCell ref="AV51:AW51"/>
    <mergeCell ref="AR52:AS52"/>
    <mergeCell ref="AT52:AU52"/>
    <mergeCell ref="AV52:AW52"/>
    <mergeCell ref="AR53:AS53"/>
    <mergeCell ref="AT53:AU53"/>
    <mergeCell ref="AV53:AW53"/>
    <mergeCell ref="AR54:AS54"/>
    <mergeCell ref="AT54:AU54"/>
    <mergeCell ref="AV54:AW54"/>
    <mergeCell ref="AR92:AS92"/>
    <mergeCell ref="AT92:AU92"/>
    <mergeCell ref="AV92:AW92"/>
    <mergeCell ref="AR93:AS93"/>
    <mergeCell ref="AT93:AU93"/>
    <mergeCell ref="AV93:AW93"/>
  </mergeCells>
  <phoneticPr fontId="15" type="noConversion"/>
  <pageMargins left="0.25" right="0.25" top="0.75" bottom="0.75" header="0.3" footer="0.3"/>
  <pageSetup paperSize="8" orientation="landscape" r:id="rId1"/>
  <headerFooter>
    <oddFooter>&amp;C_x000D_&amp;1#&amp;"Calibri"&amp;10&amp;K000000 C2 - Internal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E5A9F-90C7-4FDC-8B20-14C798219774}">
  <sheetPr codeName="Sheet27"/>
  <dimension ref="A1:DD22"/>
  <sheetViews>
    <sheetView showGridLines="0" zoomScaleNormal="100" workbookViewId="0">
      <pane xSplit="1" topLeftCell="B1" activePane="topRight" state="frozen"/>
      <selection pane="topRight"/>
    </sheetView>
  </sheetViews>
  <sheetFormatPr defaultColWidth="8.85546875" defaultRowHeight="13.9"/>
  <cols>
    <col min="1" max="1" width="12" style="7" customWidth="1"/>
    <col min="2" max="75" width="7" style="7" customWidth="1"/>
    <col min="76" max="85" width="8.85546875" style="7"/>
    <col min="86" max="87" width="0" style="7" hidden="1" customWidth="1"/>
    <col min="88" max="89" width="8.85546875" style="7"/>
    <col min="90" max="91" width="0" style="7" hidden="1" customWidth="1"/>
    <col min="92" max="101" width="8.85546875" style="7"/>
    <col min="102" max="103" width="0" style="7" hidden="1" customWidth="1"/>
    <col min="104" max="105" width="8.85546875" style="7"/>
    <col min="106" max="107" width="0" style="7" hidden="1" customWidth="1"/>
    <col min="108" max="16384" width="8.85546875" style="7"/>
  </cols>
  <sheetData>
    <row r="1" spans="1:108" ht="17.45">
      <c r="B1" s="11" t="s">
        <v>511</v>
      </c>
    </row>
    <row r="2" spans="1:108" ht="17.45">
      <c r="B2" s="11" t="s">
        <v>512</v>
      </c>
    </row>
    <row r="3" spans="1:108">
      <c r="B3" s="2782" t="s">
        <v>513</v>
      </c>
      <c r="C3" s="2782"/>
      <c r="D3" s="2782"/>
      <c r="E3" s="2782"/>
      <c r="F3" s="2782"/>
      <c r="G3" s="2782"/>
      <c r="H3" s="2782"/>
      <c r="I3" s="2782"/>
      <c r="J3" s="2782"/>
      <c r="K3" s="2782"/>
      <c r="L3" s="2782"/>
      <c r="M3" s="2782"/>
      <c r="N3" s="2782"/>
    </row>
    <row r="4" spans="1:108">
      <c r="B4" s="2783" t="s">
        <v>514</v>
      </c>
      <c r="C4" s="2783"/>
      <c r="D4" s="2783"/>
      <c r="E4" s="2783"/>
      <c r="F4" s="2783"/>
      <c r="G4" s="2783"/>
      <c r="H4" s="2783"/>
      <c r="I4" s="2783"/>
      <c r="J4" s="2783"/>
      <c r="K4" s="2783"/>
      <c r="L4" s="2783"/>
      <c r="M4" s="2783"/>
      <c r="N4" s="2783"/>
    </row>
    <row r="5" spans="1:108" ht="14.45" thickBot="1">
      <c r="A5" s="6"/>
    </row>
    <row r="6" spans="1:108" ht="15" thickBot="1">
      <c r="A6" s="6"/>
      <c r="B6" s="2777" t="s">
        <v>6</v>
      </c>
      <c r="C6" s="2768"/>
      <c r="D6" s="2768"/>
      <c r="E6" s="2768"/>
      <c r="F6" s="2768"/>
      <c r="G6" s="2768"/>
      <c r="H6" s="2768"/>
      <c r="I6" s="2768"/>
      <c r="J6" s="2768"/>
      <c r="K6" s="2768"/>
      <c r="L6" s="2768"/>
      <c r="M6" s="2768"/>
      <c r="N6" s="2768"/>
      <c r="O6" s="2769"/>
      <c r="P6" s="2777" t="s">
        <v>7</v>
      </c>
      <c r="Q6" s="2768"/>
      <c r="R6" s="2768"/>
      <c r="S6" s="2768"/>
      <c r="T6" s="2768"/>
      <c r="U6" s="2768"/>
      <c r="V6" s="2768"/>
      <c r="W6" s="2768"/>
      <c r="X6" s="2768"/>
      <c r="Y6" s="2768"/>
      <c r="Z6" s="2768"/>
      <c r="AA6" s="2768"/>
      <c r="AB6" s="2768"/>
      <c r="AC6" s="2769"/>
      <c r="AD6" s="2766" t="s">
        <v>8</v>
      </c>
      <c r="AE6" s="2767"/>
      <c r="AF6" s="2768"/>
      <c r="AG6" s="2768"/>
      <c r="AH6" s="2768"/>
      <c r="AI6" s="2768"/>
      <c r="AJ6" s="2768"/>
      <c r="AK6" s="2768"/>
      <c r="AL6" s="2768"/>
      <c r="AM6" s="2768"/>
      <c r="AN6" s="2768"/>
      <c r="AO6" s="2768"/>
      <c r="AP6" s="2768"/>
      <c r="AQ6" s="2769"/>
      <c r="AR6" s="2766" t="s">
        <v>9</v>
      </c>
      <c r="AS6" s="2767"/>
      <c r="AT6" s="2768"/>
      <c r="AU6" s="2768"/>
      <c r="AV6" s="2768"/>
      <c r="AW6" s="2768"/>
      <c r="AX6" s="2768"/>
      <c r="AY6" s="2768"/>
      <c r="AZ6" s="2768"/>
      <c r="BA6" s="2768"/>
      <c r="BB6" s="2768"/>
      <c r="BC6" s="2768"/>
      <c r="BD6" s="2768"/>
      <c r="BE6" s="2768"/>
      <c r="BF6" s="2768"/>
      <c r="BG6" s="2769"/>
      <c r="BH6" s="2766" t="s">
        <v>10</v>
      </c>
      <c r="BI6" s="2767"/>
      <c r="BJ6" s="2768"/>
      <c r="BK6" s="2768"/>
      <c r="BL6" s="2768"/>
      <c r="BM6" s="2768"/>
      <c r="BN6" s="2768"/>
      <c r="BO6" s="2768"/>
      <c r="BP6" s="2768"/>
      <c r="BQ6" s="2768"/>
      <c r="BR6" s="2768"/>
      <c r="BS6" s="2768"/>
      <c r="BT6" s="2768"/>
      <c r="BU6" s="2768"/>
      <c r="BV6" s="2768"/>
      <c r="BW6" s="2768"/>
      <c r="BX6" s="2766" t="s">
        <v>11</v>
      </c>
      <c r="BY6" s="2767"/>
      <c r="BZ6" s="2768"/>
      <c r="CA6" s="2768"/>
      <c r="CB6" s="2768"/>
      <c r="CC6" s="2768"/>
      <c r="CD6" s="2768"/>
      <c r="CE6" s="2768"/>
      <c r="CF6" s="2768"/>
      <c r="CG6" s="2768"/>
      <c r="CH6" s="2768"/>
      <c r="CI6" s="2768"/>
      <c r="CJ6" s="2768"/>
      <c r="CK6" s="2768"/>
      <c r="CL6" s="2768"/>
      <c r="CM6" s="2769"/>
      <c r="CN6" s="2766" t="s">
        <v>12</v>
      </c>
      <c r="CO6" s="2767"/>
      <c r="CP6" s="2768"/>
      <c r="CQ6" s="2768"/>
      <c r="CR6" s="2768"/>
      <c r="CS6" s="2768"/>
      <c r="CT6" s="2768"/>
      <c r="CU6" s="2768"/>
      <c r="CV6" s="2768"/>
      <c r="CW6" s="2768"/>
      <c r="CX6" s="2768"/>
      <c r="CY6" s="2768"/>
      <c r="CZ6" s="2768"/>
      <c r="DA6" s="2768"/>
      <c r="DB6" s="2768"/>
      <c r="DC6" s="2769"/>
      <c r="DD6" s="2031"/>
    </row>
    <row r="7" spans="1:108" ht="14.25" customHeight="1">
      <c r="A7" s="2"/>
      <c r="B7" s="2778" t="s">
        <v>32</v>
      </c>
      <c r="C7" s="2779"/>
      <c r="D7" s="2780" t="s">
        <v>13</v>
      </c>
      <c r="E7" s="2781"/>
      <c r="F7" s="2775" t="s">
        <v>20</v>
      </c>
      <c r="G7" s="2779"/>
      <c r="H7" s="2780" t="s">
        <v>123</v>
      </c>
      <c r="I7" s="2781"/>
      <c r="J7" s="2774" t="s">
        <v>25</v>
      </c>
      <c r="K7" s="2774"/>
      <c r="L7" s="2772" t="s">
        <v>26</v>
      </c>
      <c r="M7" s="2771"/>
      <c r="N7" s="2775" t="s">
        <v>31</v>
      </c>
      <c r="O7" s="2776"/>
      <c r="P7" s="2778" t="s">
        <v>32</v>
      </c>
      <c r="Q7" s="2779"/>
      <c r="R7" s="2780" t="s">
        <v>13</v>
      </c>
      <c r="S7" s="2781"/>
      <c r="T7" s="2775" t="s">
        <v>20</v>
      </c>
      <c r="U7" s="2779"/>
      <c r="V7" s="2780" t="s">
        <v>123</v>
      </c>
      <c r="W7" s="2781"/>
      <c r="X7" s="2774" t="s">
        <v>25</v>
      </c>
      <c r="Y7" s="2774"/>
      <c r="Z7" s="2772" t="s">
        <v>26</v>
      </c>
      <c r="AA7" s="2771"/>
      <c r="AB7" s="2775" t="s">
        <v>31</v>
      </c>
      <c r="AC7" s="2776"/>
      <c r="AD7" s="2778" t="s">
        <v>32</v>
      </c>
      <c r="AE7" s="2779"/>
      <c r="AF7" s="2780" t="s">
        <v>13</v>
      </c>
      <c r="AG7" s="2781"/>
      <c r="AH7" s="2775" t="s">
        <v>20</v>
      </c>
      <c r="AI7" s="2779"/>
      <c r="AJ7" s="2780" t="s">
        <v>123</v>
      </c>
      <c r="AK7" s="2781"/>
      <c r="AL7" s="2774" t="s">
        <v>25</v>
      </c>
      <c r="AM7" s="2774"/>
      <c r="AN7" s="2772" t="s">
        <v>26</v>
      </c>
      <c r="AO7" s="2771"/>
      <c r="AP7" s="2775" t="s">
        <v>31</v>
      </c>
      <c r="AQ7" s="2776"/>
      <c r="AR7" s="2770" t="s">
        <v>32</v>
      </c>
      <c r="AS7" s="2771"/>
      <c r="AT7" s="2772" t="s">
        <v>13</v>
      </c>
      <c r="AU7" s="2771"/>
      <c r="AV7" s="2772" t="s">
        <v>20</v>
      </c>
      <c r="AW7" s="2771"/>
      <c r="AX7" s="2772" t="s">
        <v>123</v>
      </c>
      <c r="AY7" s="2771"/>
      <c r="AZ7" s="2772" t="s">
        <v>25</v>
      </c>
      <c r="BA7" s="2771"/>
      <c r="BB7" s="2772" t="s">
        <v>26</v>
      </c>
      <c r="BC7" s="2771"/>
      <c r="BD7" s="2772" t="s">
        <v>102</v>
      </c>
      <c r="BE7" s="2771"/>
      <c r="BF7" s="2772" t="s">
        <v>31</v>
      </c>
      <c r="BG7" s="2773"/>
      <c r="BH7" s="2770" t="s">
        <v>32</v>
      </c>
      <c r="BI7" s="2771"/>
      <c r="BJ7" s="2772" t="s">
        <v>13</v>
      </c>
      <c r="BK7" s="2771"/>
      <c r="BL7" s="2772" t="s">
        <v>20</v>
      </c>
      <c r="BM7" s="2771"/>
      <c r="BN7" s="2772" t="s">
        <v>123</v>
      </c>
      <c r="BO7" s="2771"/>
      <c r="BP7" s="2772" t="s">
        <v>25</v>
      </c>
      <c r="BQ7" s="2771"/>
      <c r="BR7" s="2772" t="s">
        <v>26</v>
      </c>
      <c r="BS7" s="2771"/>
      <c r="BT7" s="2772" t="s">
        <v>102</v>
      </c>
      <c r="BU7" s="2771"/>
      <c r="BV7" s="2772" t="s">
        <v>31</v>
      </c>
      <c r="BW7" s="2774"/>
      <c r="BX7" s="2770" t="s">
        <v>32</v>
      </c>
      <c r="BY7" s="2771"/>
      <c r="BZ7" s="2772" t="s">
        <v>13</v>
      </c>
      <c r="CA7" s="2771"/>
      <c r="CB7" s="2772" t="s">
        <v>20</v>
      </c>
      <c r="CC7" s="2771"/>
      <c r="CD7" s="2772" t="s">
        <v>123</v>
      </c>
      <c r="CE7" s="2771"/>
      <c r="CF7" s="2772" t="s">
        <v>25</v>
      </c>
      <c r="CG7" s="2771"/>
      <c r="CH7" s="2772" t="s">
        <v>26</v>
      </c>
      <c r="CI7" s="2771"/>
      <c r="CJ7" s="2772" t="s">
        <v>102</v>
      </c>
      <c r="CK7" s="2771"/>
      <c r="CL7" s="2772" t="s">
        <v>31</v>
      </c>
      <c r="CM7" s="2773"/>
      <c r="CN7" s="2770" t="s">
        <v>32</v>
      </c>
      <c r="CO7" s="2771"/>
      <c r="CP7" s="2772" t="s">
        <v>13</v>
      </c>
      <c r="CQ7" s="2771"/>
      <c r="CR7" s="2772" t="s">
        <v>20</v>
      </c>
      <c r="CS7" s="2771"/>
      <c r="CT7" s="2772" t="s">
        <v>123</v>
      </c>
      <c r="CU7" s="2771"/>
      <c r="CV7" s="2772" t="s">
        <v>25</v>
      </c>
      <c r="CW7" s="2771"/>
      <c r="CX7" s="2772" t="s">
        <v>26</v>
      </c>
      <c r="CY7" s="2771"/>
      <c r="CZ7" s="2772" t="s">
        <v>102</v>
      </c>
      <c r="DA7" s="2771"/>
      <c r="DB7" s="2772" t="s">
        <v>31</v>
      </c>
      <c r="DC7" s="2773"/>
      <c r="DD7" s="2031"/>
    </row>
    <row r="8" spans="1:108" ht="14.45" thickBot="1">
      <c r="A8" s="2"/>
      <c r="B8" s="890" t="s">
        <v>66</v>
      </c>
      <c r="C8" s="891" t="s">
        <v>67</v>
      </c>
      <c r="D8" s="892" t="s">
        <v>66</v>
      </c>
      <c r="E8" s="893" t="s">
        <v>67</v>
      </c>
      <c r="F8" s="894" t="s">
        <v>66</v>
      </c>
      <c r="G8" s="891" t="s">
        <v>67</v>
      </c>
      <c r="H8" s="892" t="s">
        <v>66</v>
      </c>
      <c r="I8" s="895" t="s">
        <v>67</v>
      </c>
      <c r="J8" s="894" t="s">
        <v>66</v>
      </c>
      <c r="K8" s="891" t="s">
        <v>67</v>
      </c>
      <c r="L8" s="892" t="s">
        <v>66</v>
      </c>
      <c r="M8" s="893" t="s">
        <v>67</v>
      </c>
      <c r="N8" s="894" t="s">
        <v>66</v>
      </c>
      <c r="O8" s="891" t="s">
        <v>67</v>
      </c>
      <c r="P8" s="890" t="s">
        <v>66</v>
      </c>
      <c r="Q8" s="891" t="s">
        <v>67</v>
      </c>
      <c r="R8" s="892" t="s">
        <v>66</v>
      </c>
      <c r="S8" s="893" t="s">
        <v>67</v>
      </c>
      <c r="T8" s="894" t="s">
        <v>66</v>
      </c>
      <c r="U8" s="891" t="s">
        <v>67</v>
      </c>
      <c r="V8" s="892" t="s">
        <v>66</v>
      </c>
      <c r="W8" s="895" t="s">
        <v>67</v>
      </c>
      <c r="X8" s="894" t="s">
        <v>66</v>
      </c>
      <c r="Y8" s="891" t="s">
        <v>67</v>
      </c>
      <c r="Z8" s="892" t="s">
        <v>66</v>
      </c>
      <c r="AA8" s="893" t="s">
        <v>67</v>
      </c>
      <c r="AB8" s="894" t="s">
        <v>66</v>
      </c>
      <c r="AC8" s="891" t="s">
        <v>67</v>
      </c>
      <c r="AD8" s="890" t="s">
        <v>66</v>
      </c>
      <c r="AE8" s="891" t="s">
        <v>67</v>
      </c>
      <c r="AF8" s="892" t="s">
        <v>66</v>
      </c>
      <c r="AG8" s="893" t="s">
        <v>67</v>
      </c>
      <c r="AH8" s="894" t="s">
        <v>66</v>
      </c>
      <c r="AI8" s="891" t="s">
        <v>67</v>
      </c>
      <c r="AJ8" s="892" t="s">
        <v>66</v>
      </c>
      <c r="AK8" s="895" t="s">
        <v>67</v>
      </c>
      <c r="AL8" s="894" t="s">
        <v>66</v>
      </c>
      <c r="AM8" s="891" t="s">
        <v>67</v>
      </c>
      <c r="AN8" s="892" t="s">
        <v>66</v>
      </c>
      <c r="AO8" s="893" t="s">
        <v>67</v>
      </c>
      <c r="AP8" s="894" t="s">
        <v>66</v>
      </c>
      <c r="AQ8" s="891" t="s">
        <v>67</v>
      </c>
      <c r="AR8" s="925" t="s">
        <v>66</v>
      </c>
      <c r="AS8" s="897" t="s">
        <v>67</v>
      </c>
      <c r="AT8" s="892" t="s">
        <v>66</v>
      </c>
      <c r="AU8" s="930" t="s">
        <v>67</v>
      </c>
      <c r="AV8" s="894" t="s">
        <v>66</v>
      </c>
      <c r="AW8" s="891" t="s">
        <v>67</v>
      </c>
      <c r="AX8" s="892" t="s">
        <v>66</v>
      </c>
      <c r="AY8" s="896" t="s">
        <v>67</v>
      </c>
      <c r="AZ8" s="938" t="s">
        <v>66</v>
      </c>
      <c r="BA8" s="896" t="s">
        <v>67</v>
      </c>
      <c r="BB8" s="938" t="s">
        <v>66</v>
      </c>
      <c r="BC8" s="939" t="s">
        <v>67</v>
      </c>
      <c r="BD8" s="892" t="s">
        <v>66</v>
      </c>
      <c r="BE8" s="896" t="s">
        <v>67</v>
      </c>
      <c r="BF8" s="892" t="s">
        <v>66</v>
      </c>
      <c r="BG8" s="898" t="s">
        <v>67</v>
      </c>
      <c r="BH8" s="925" t="s">
        <v>66</v>
      </c>
      <c r="BI8" s="897" t="s">
        <v>67</v>
      </c>
      <c r="BJ8" s="892" t="s">
        <v>66</v>
      </c>
      <c r="BK8" s="930" t="s">
        <v>67</v>
      </c>
      <c r="BL8" s="894" t="s">
        <v>66</v>
      </c>
      <c r="BM8" s="891" t="s">
        <v>67</v>
      </c>
      <c r="BN8" s="892" t="s">
        <v>66</v>
      </c>
      <c r="BO8" s="896" t="s">
        <v>67</v>
      </c>
      <c r="BP8" s="938" t="s">
        <v>66</v>
      </c>
      <c r="BQ8" s="896" t="s">
        <v>67</v>
      </c>
      <c r="BR8" s="938" t="s">
        <v>66</v>
      </c>
      <c r="BS8" s="939" t="s">
        <v>67</v>
      </c>
      <c r="BT8" s="892" t="s">
        <v>66</v>
      </c>
      <c r="BU8" s="896" t="s">
        <v>67</v>
      </c>
      <c r="BV8" s="892" t="s">
        <v>66</v>
      </c>
      <c r="BW8" s="896" t="s">
        <v>67</v>
      </c>
      <c r="BX8" s="890" t="s">
        <v>66</v>
      </c>
      <c r="BY8" s="897" t="s">
        <v>67</v>
      </c>
      <c r="BZ8" s="892" t="s">
        <v>66</v>
      </c>
      <c r="CA8" s="1510" t="s">
        <v>67</v>
      </c>
      <c r="CB8" s="894" t="s">
        <v>66</v>
      </c>
      <c r="CC8" s="891" t="s">
        <v>67</v>
      </c>
      <c r="CD8" s="892" t="s">
        <v>66</v>
      </c>
      <c r="CE8" s="896" t="s">
        <v>67</v>
      </c>
      <c r="CF8" s="892" t="s">
        <v>66</v>
      </c>
      <c r="CG8" s="896" t="s">
        <v>67</v>
      </c>
      <c r="CH8" s="892" t="s">
        <v>66</v>
      </c>
      <c r="CI8" s="896" t="s">
        <v>67</v>
      </c>
      <c r="CJ8" s="892" t="s">
        <v>66</v>
      </c>
      <c r="CK8" s="896" t="s">
        <v>67</v>
      </c>
      <c r="CL8" s="892" t="s">
        <v>66</v>
      </c>
      <c r="CM8" s="898" t="s">
        <v>67</v>
      </c>
      <c r="CN8" s="925" t="s">
        <v>66</v>
      </c>
      <c r="CO8" s="939" t="s">
        <v>67</v>
      </c>
      <c r="CP8" s="938" t="s">
        <v>66</v>
      </c>
      <c r="CQ8" s="930" t="s">
        <v>67</v>
      </c>
      <c r="CR8" s="2090" t="s">
        <v>66</v>
      </c>
      <c r="CS8" s="2091" t="s">
        <v>67</v>
      </c>
      <c r="CT8" s="938" t="s">
        <v>66</v>
      </c>
      <c r="CU8" s="939" t="s">
        <v>67</v>
      </c>
      <c r="CV8" s="938" t="s">
        <v>66</v>
      </c>
      <c r="CW8" s="939" t="s">
        <v>67</v>
      </c>
      <c r="CX8" s="938" t="s">
        <v>66</v>
      </c>
      <c r="CY8" s="939" t="s">
        <v>67</v>
      </c>
      <c r="CZ8" s="938" t="s">
        <v>66</v>
      </c>
      <c r="DA8" s="930" t="s">
        <v>67</v>
      </c>
      <c r="DB8" s="892" t="s">
        <v>66</v>
      </c>
      <c r="DC8" s="898" t="s">
        <v>67</v>
      </c>
      <c r="DD8" s="2031"/>
    </row>
    <row r="9" spans="1:108" s="5" customFormat="1" ht="13.15">
      <c r="A9" s="899" t="s">
        <v>515</v>
      </c>
      <c r="B9" s="914">
        <v>1</v>
      </c>
      <c r="C9" s="915">
        <v>0.92586636256967159</v>
      </c>
      <c r="D9" s="916">
        <v>1</v>
      </c>
      <c r="E9" s="917">
        <v>0.93410755573311099</v>
      </c>
      <c r="F9" s="918">
        <v>1</v>
      </c>
      <c r="G9" s="919">
        <v>0.82516112817282838</v>
      </c>
      <c r="H9" s="916">
        <v>1</v>
      </c>
      <c r="I9" s="917">
        <v>0.89757644448860752</v>
      </c>
      <c r="J9" s="918">
        <v>1</v>
      </c>
      <c r="K9" s="919">
        <v>0.25941529426784116</v>
      </c>
      <c r="L9" s="916">
        <v>1</v>
      </c>
      <c r="M9" s="917">
        <v>0</v>
      </c>
      <c r="N9" s="918">
        <v>0.78663919952913486</v>
      </c>
      <c r="O9" s="919">
        <v>1</v>
      </c>
      <c r="P9" s="914">
        <v>1</v>
      </c>
      <c r="Q9" s="915">
        <v>0.90317909447525735</v>
      </c>
      <c r="R9" s="916">
        <v>1</v>
      </c>
      <c r="S9" s="917">
        <v>0.94470167032661845</v>
      </c>
      <c r="T9" s="918">
        <v>1</v>
      </c>
      <c r="U9" s="919">
        <v>0.8241582937241132</v>
      </c>
      <c r="V9" s="916">
        <v>1</v>
      </c>
      <c r="W9" s="917">
        <v>0.85400008869760091</v>
      </c>
      <c r="X9" s="918">
        <v>1</v>
      </c>
      <c r="Y9" s="919">
        <v>0.34366360187745121</v>
      </c>
      <c r="Z9" s="916">
        <v>1</v>
      </c>
      <c r="AA9" s="917">
        <v>0</v>
      </c>
      <c r="AB9" s="918">
        <v>0</v>
      </c>
      <c r="AC9" s="919">
        <v>0</v>
      </c>
      <c r="AD9" s="914">
        <v>1</v>
      </c>
      <c r="AE9" s="915">
        <v>0.82</v>
      </c>
      <c r="AF9" s="916">
        <v>1</v>
      </c>
      <c r="AG9" s="917">
        <v>0.93</v>
      </c>
      <c r="AH9" s="918">
        <v>1</v>
      </c>
      <c r="AI9" s="919">
        <v>0.73</v>
      </c>
      <c r="AJ9" s="916">
        <v>1</v>
      </c>
      <c r="AK9" s="917">
        <v>0.8</v>
      </c>
      <c r="AL9" s="918">
        <v>1</v>
      </c>
      <c r="AM9" s="919">
        <v>0.4</v>
      </c>
      <c r="AN9" s="916">
        <v>1</v>
      </c>
      <c r="AO9" s="917">
        <v>1</v>
      </c>
      <c r="AP9" s="918">
        <v>1</v>
      </c>
      <c r="AQ9" s="919">
        <v>1</v>
      </c>
      <c r="AR9" s="926">
        <v>1</v>
      </c>
      <c r="AS9" s="922">
        <v>0.94</v>
      </c>
      <c r="AT9" s="932">
        <v>1</v>
      </c>
      <c r="AU9" s="918">
        <v>0.99</v>
      </c>
      <c r="AV9" s="937">
        <v>1</v>
      </c>
      <c r="AW9" s="918">
        <v>0.86</v>
      </c>
      <c r="AX9" s="937">
        <v>1</v>
      </c>
      <c r="AY9" s="918">
        <v>0.91</v>
      </c>
      <c r="AZ9" s="937">
        <v>1</v>
      </c>
      <c r="BA9" s="918">
        <v>0.89</v>
      </c>
      <c r="BB9" s="937">
        <v>1</v>
      </c>
      <c r="BC9" s="920" t="s">
        <v>485</v>
      </c>
      <c r="BD9" s="941" t="s">
        <v>30</v>
      </c>
      <c r="BE9" s="921" t="s">
        <v>30</v>
      </c>
      <c r="BF9" s="937">
        <v>1</v>
      </c>
      <c r="BG9" s="918">
        <v>0.68</v>
      </c>
      <c r="BH9" s="926">
        <v>1</v>
      </c>
      <c r="BI9" s="922">
        <v>0.88</v>
      </c>
      <c r="BJ9" s="932">
        <v>1</v>
      </c>
      <c r="BK9" s="918">
        <v>0.97</v>
      </c>
      <c r="BL9" s="937">
        <v>1</v>
      </c>
      <c r="BM9" s="918">
        <v>0.8</v>
      </c>
      <c r="BN9" s="937">
        <v>1</v>
      </c>
      <c r="BO9" s="918">
        <v>0.83</v>
      </c>
      <c r="BP9" s="937">
        <v>1</v>
      </c>
      <c r="BQ9" s="918">
        <v>0.4</v>
      </c>
      <c r="BR9" s="937" t="s">
        <v>485</v>
      </c>
      <c r="BS9" s="920" t="s">
        <v>485</v>
      </c>
      <c r="BT9" s="941">
        <v>1</v>
      </c>
      <c r="BU9" s="921">
        <v>0.73</v>
      </c>
      <c r="BV9" s="937" t="s">
        <v>485</v>
      </c>
      <c r="BW9" s="919" t="s">
        <v>485</v>
      </c>
      <c r="BX9" s="1753">
        <v>1</v>
      </c>
      <c r="BY9" s="1552">
        <v>0.88</v>
      </c>
      <c r="BZ9" s="1553">
        <v>1</v>
      </c>
      <c r="CA9" s="1552">
        <v>0.97</v>
      </c>
      <c r="CB9" s="1554">
        <v>1</v>
      </c>
      <c r="CC9" s="1552">
        <v>0.78</v>
      </c>
      <c r="CD9" s="1554">
        <v>1</v>
      </c>
      <c r="CE9" s="1552">
        <v>0.83</v>
      </c>
      <c r="CF9" s="1554">
        <v>1</v>
      </c>
      <c r="CG9" s="1552">
        <v>0.49</v>
      </c>
      <c r="CH9" s="1554" t="s">
        <v>485</v>
      </c>
      <c r="CI9" s="1555" t="s">
        <v>485</v>
      </c>
      <c r="CJ9" s="1554">
        <v>1</v>
      </c>
      <c r="CK9" s="1555">
        <v>0.74</v>
      </c>
      <c r="CL9" s="1507" t="s">
        <v>485</v>
      </c>
      <c r="CM9" s="1754" t="s">
        <v>485</v>
      </c>
      <c r="CN9" s="2087">
        <v>1</v>
      </c>
      <c r="CO9" s="1935">
        <v>0.878</v>
      </c>
      <c r="CP9" s="1935">
        <v>1</v>
      </c>
      <c r="CQ9" s="1935">
        <v>0.98099999999999998</v>
      </c>
      <c r="CR9" s="1935">
        <v>1</v>
      </c>
      <c r="CS9" s="1935">
        <v>0.78200000000000003</v>
      </c>
      <c r="CT9" s="1935">
        <v>1</v>
      </c>
      <c r="CU9" s="1935">
        <v>0.80700000000000005</v>
      </c>
      <c r="CV9" s="1935">
        <v>1</v>
      </c>
      <c r="CW9" s="1935">
        <v>0.41699999999999998</v>
      </c>
      <c r="CX9" s="2088"/>
      <c r="CY9" s="2089"/>
      <c r="CZ9" s="1934">
        <v>1</v>
      </c>
      <c r="DA9" s="1935">
        <v>0.72399999999999998</v>
      </c>
      <c r="DB9" s="1507"/>
      <c r="DC9" s="1754"/>
      <c r="DD9" s="2049"/>
    </row>
    <row r="10" spans="1:108" s="5" customFormat="1" ht="13.15">
      <c r="A10" s="907" t="s">
        <v>516</v>
      </c>
      <c r="B10" s="908">
        <v>1</v>
      </c>
      <c r="C10" s="909">
        <v>0</v>
      </c>
      <c r="D10" s="910">
        <v>1</v>
      </c>
      <c r="E10" s="911">
        <v>0</v>
      </c>
      <c r="F10" s="912">
        <v>0</v>
      </c>
      <c r="G10" s="913">
        <v>0</v>
      </c>
      <c r="H10" s="910">
        <v>0</v>
      </c>
      <c r="I10" s="911">
        <v>0</v>
      </c>
      <c r="J10" s="912">
        <v>0</v>
      </c>
      <c r="K10" s="913">
        <v>0</v>
      </c>
      <c r="L10" s="910">
        <v>0</v>
      </c>
      <c r="M10" s="911">
        <v>0</v>
      </c>
      <c r="N10" s="912">
        <v>0</v>
      </c>
      <c r="O10" s="913">
        <v>0</v>
      </c>
      <c r="P10" s="908">
        <v>1</v>
      </c>
      <c r="Q10" s="909">
        <v>0</v>
      </c>
      <c r="R10" s="910">
        <v>1</v>
      </c>
      <c r="S10" s="911">
        <v>0</v>
      </c>
      <c r="T10" s="912">
        <v>0</v>
      </c>
      <c r="U10" s="913">
        <v>0</v>
      </c>
      <c r="V10" s="910">
        <v>0</v>
      </c>
      <c r="W10" s="911">
        <v>0</v>
      </c>
      <c r="X10" s="912">
        <v>0</v>
      </c>
      <c r="Y10" s="913">
        <v>0</v>
      </c>
      <c r="Z10" s="910">
        <v>0</v>
      </c>
      <c r="AA10" s="911">
        <v>0</v>
      </c>
      <c r="AB10" s="912">
        <v>0</v>
      </c>
      <c r="AC10" s="913">
        <v>0</v>
      </c>
      <c r="AD10" s="908" t="s">
        <v>485</v>
      </c>
      <c r="AE10" s="909" t="s">
        <v>485</v>
      </c>
      <c r="AF10" s="910" t="s">
        <v>485</v>
      </c>
      <c r="AG10" s="911" t="s">
        <v>485</v>
      </c>
      <c r="AH10" s="912" t="s">
        <v>485</v>
      </c>
      <c r="AI10" s="913" t="s">
        <v>485</v>
      </c>
      <c r="AJ10" s="910" t="s">
        <v>485</v>
      </c>
      <c r="AK10" s="911" t="s">
        <v>485</v>
      </c>
      <c r="AL10" s="912" t="s">
        <v>485</v>
      </c>
      <c r="AM10" s="913" t="s">
        <v>485</v>
      </c>
      <c r="AN10" s="910" t="s">
        <v>485</v>
      </c>
      <c r="AO10" s="911" t="s">
        <v>485</v>
      </c>
      <c r="AP10" s="912" t="s">
        <v>485</v>
      </c>
      <c r="AQ10" s="913" t="s">
        <v>485</v>
      </c>
      <c r="AR10" s="927">
        <v>1</v>
      </c>
      <c r="AS10" s="494">
        <v>0.95</v>
      </c>
      <c r="AT10" s="933">
        <v>1</v>
      </c>
      <c r="AU10" s="488">
        <v>0.95</v>
      </c>
      <c r="AV10" s="934">
        <v>1</v>
      </c>
      <c r="AW10" s="488">
        <v>0.9</v>
      </c>
      <c r="AX10" s="934">
        <v>1</v>
      </c>
      <c r="AY10" s="488">
        <v>0.91</v>
      </c>
      <c r="AZ10" s="934" t="s">
        <v>485</v>
      </c>
      <c r="BA10" s="488" t="s">
        <v>485</v>
      </c>
      <c r="BB10" s="934" t="s">
        <v>485</v>
      </c>
      <c r="BC10" s="940" t="s">
        <v>485</v>
      </c>
      <c r="BD10" s="942" t="s">
        <v>30</v>
      </c>
      <c r="BE10" s="494" t="s">
        <v>30</v>
      </c>
      <c r="BF10" s="934">
        <v>1</v>
      </c>
      <c r="BG10" s="488" t="s">
        <v>485</v>
      </c>
      <c r="BH10" s="927">
        <v>1</v>
      </c>
      <c r="BI10" s="494">
        <v>0.95</v>
      </c>
      <c r="BJ10" s="933">
        <v>0.87</v>
      </c>
      <c r="BK10" s="488">
        <v>1</v>
      </c>
      <c r="BL10" s="934">
        <v>1</v>
      </c>
      <c r="BM10" s="488" t="s">
        <v>485</v>
      </c>
      <c r="BN10" s="934">
        <v>1</v>
      </c>
      <c r="BO10" s="488" t="s">
        <v>485</v>
      </c>
      <c r="BP10" s="934">
        <v>1</v>
      </c>
      <c r="BQ10" s="488" t="s">
        <v>485</v>
      </c>
      <c r="BR10" s="934" t="s">
        <v>485</v>
      </c>
      <c r="BS10" s="940" t="s">
        <v>485</v>
      </c>
      <c r="BT10" s="942">
        <v>1</v>
      </c>
      <c r="BU10" s="494">
        <v>0</v>
      </c>
      <c r="BV10" s="934" t="s">
        <v>485</v>
      </c>
      <c r="BW10" s="1508" t="s">
        <v>485</v>
      </c>
      <c r="BX10" s="927">
        <v>1</v>
      </c>
      <c r="BY10" s="494">
        <v>0.93</v>
      </c>
      <c r="BZ10" s="942">
        <v>0.87</v>
      </c>
      <c r="CA10" s="1755">
        <v>1</v>
      </c>
      <c r="CB10" s="1556">
        <v>1</v>
      </c>
      <c r="CC10" s="1755" t="s">
        <v>485</v>
      </c>
      <c r="CD10" s="1556">
        <v>1</v>
      </c>
      <c r="CE10" s="1755" t="s">
        <v>485</v>
      </c>
      <c r="CF10" s="1556">
        <v>1</v>
      </c>
      <c r="CG10" s="1755" t="s">
        <v>485</v>
      </c>
      <c r="CH10" s="1556" t="s">
        <v>485</v>
      </c>
      <c r="CI10" s="1557" t="s">
        <v>485</v>
      </c>
      <c r="CJ10" s="942">
        <v>1</v>
      </c>
      <c r="CK10" s="494">
        <v>0</v>
      </c>
      <c r="CL10" s="1503" t="s">
        <v>485</v>
      </c>
      <c r="CM10" s="1756" t="s">
        <v>485</v>
      </c>
      <c r="CN10" s="2087">
        <v>1</v>
      </c>
      <c r="CO10" s="1935">
        <v>0.76600000000000001</v>
      </c>
      <c r="CP10" s="1935">
        <v>0.93400000000000005</v>
      </c>
      <c r="CQ10" s="1935">
        <v>1</v>
      </c>
      <c r="CR10" s="1935">
        <v>1</v>
      </c>
      <c r="CS10" s="1935">
        <v>0</v>
      </c>
      <c r="CT10" s="1935">
        <v>1</v>
      </c>
      <c r="CU10" s="1935">
        <v>0</v>
      </c>
      <c r="CV10" s="1935">
        <v>1</v>
      </c>
      <c r="CW10" s="1935">
        <v>0</v>
      </c>
      <c r="CX10" s="1556"/>
      <c r="CY10" s="1557"/>
      <c r="CZ10" s="1934">
        <v>1</v>
      </c>
      <c r="DA10" s="1935">
        <v>0</v>
      </c>
      <c r="DB10" s="1503"/>
      <c r="DC10" s="1756"/>
      <c r="DD10" s="2049"/>
    </row>
    <row r="11" spans="1:108" s="5" customFormat="1" ht="13.15">
      <c r="A11" s="900" t="s">
        <v>517</v>
      </c>
      <c r="B11" s="903">
        <v>1</v>
      </c>
      <c r="C11" s="904">
        <v>0.43470926771184759</v>
      </c>
      <c r="D11" s="490">
        <v>1</v>
      </c>
      <c r="E11" s="491">
        <v>0.35671415696726816</v>
      </c>
      <c r="F11" s="492">
        <v>0</v>
      </c>
      <c r="G11" s="493">
        <v>1</v>
      </c>
      <c r="H11" s="490">
        <v>1</v>
      </c>
      <c r="I11" s="491">
        <v>0</v>
      </c>
      <c r="J11" s="492">
        <v>1</v>
      </c>
      <c r="K11" s="493">
        <v>0</v>
      </c>
      <c r="L11" s="490">
        <v>0</v>
      </c>
      <c r="M11" s="491">
        <v>0</v>
      </c>
      <c r="N11" s="492">
        <v>0</v>
      </c>
      <c r="O11" s="493">
        <v>0</v>
      </c>
      <c r="P11" s="903">
        <v>1</v>
      </c>
      <c r="Q11" s="904">
        <v>0.70340035610370433</v>
      </c>
      <c r="R11" s="490">
        <v>0.84399433279110048</v>
      </c>
      <c r="S11" s="491">
        <v>1</v>
      </c>
      <c r="T11" s="492">
        <v>0</v>
      </c>
      <c r="U11" s="493">
        <v>0</v>
      </c>
      <c r="V11" s="490">
        <v>1</v>
      </c>
      <c r="W11" s="491">
        <v>0</v>
      </c>
      <c r="X11" s="492">
        <v>1</v>
      </c>
      <c r="Y11" s="493">
        <v>0.22134350576851505</v>
      </c>
      <c r="Z11" s="490">
        <v>1</v>
      </c>
      <c r="AA11" s="491">
        <v>0</v>
      </c>
      <c r="AB11" s="492">
        <v>0</v>
      </c>
      <c r="AC11" s="493">
        <v>0</v>
      </c>
      <c r="AD11" s="903" t="s">
        <v>485</v>
      </c>
      <c r="AE11" s="904" t="s">
        <v>485</v>
      </c>
      <c r="AF11" s="490" t="s">
        <v>485</v>
      </c>
      <c r="AG11" s="491" t="s">
        <v>485</v>
      </c>
      <c r="AH11" s="492" t="s">
        <v>485</v>
      </c>
      <c r="AI11" s="493" t="s">
        <v>485</v>
      </c>
      <c r="AJ11" s="490" t="s">
        <v>485</v>
      </c>
      <c r="AK11" s="491" t="s">
        <v>485</v>
      </c>
      <c r="AL11" s="492" t="s">
        <v>485</v>
      </c>
      <c r="AM11" s="493" t="s">
        <v>485</v>
      </c>
      <c r="AN11" s="490" t="s">
        <v>485</v>
      </c>
      <c r="AO11" s="491" t="s">
        <v>485</v>
      </c>
      <c r="AP11" s="492" t="s">
        <v>485</v>
      </c>
      <c r="AQ11" s="924" t="s">
        <v>485</v>
      </c>
      <c r="AR11" s="927">
        <v>0.99</v>
      </c>
      <c r="AS11" s="494">
        <v>1</v>
      </c>
      <c r="AT11" s="934">
        <v>0.97</v>
      </c>
      <c r="AU11" s="487">
        <v>1</v>
      </c>
      <c r="AV11" s="933">
        <v>1</v>
      </c>
      <c r="AW11" s="487">
        <v>0.9</v>
      </c>
      <c r="AX11" s="933">
        <v>0.99</v>
      </c>
      <c r="AY11" s="487">
        <v>1</v>
      </c>
      <c r="AZ11" s="933" t="s">
        <v>485</v>
      </c>
      <c r="BA11" s="487">
        <v>1</v>
      </c>
      <c r="BB11" s="933" t="s">
        <v>485</v>
      </c>
      <c r="BC11" s="487" t="s">
        <v>485</v>
      </c>
      <c r="BD11" s="942" t="s">
        <v>30</v>
      </c>
      <c r="BE11" s="494" t="s">
        <v>30</v>
      </c>
      <c r="BF11" s="933" t="s">
        <v>485</v>
      </c>
      <c r="BG11" s="492" t="s">
        <v>485</v>
      </c>
      <c r="BH11" s="927">
        <v>1</v>
      </c>
      <c r="BI11" s="494">
        <v>0.87</v>
      </c>
      <c r="BJ11" s="934">
        <v>1</v>
      </c>
      <c r="BK11" s="487">
        <v>0.84</v>
      </c>
      <c r="BL11" s="933">
        <v>1</v>
      </c>
      <c r="BM11" s="487" t="s">
        <v>485</v>
      </c>
      <c r="BN11" s="933">
        <v>1</v>
      </c>
      <c r="BO11" s="487">
        <v>0.88</v>
      </c>
      <c r="BP11" s="933">
        <v>1</v>
      </c>
      <c r="BQ11" s="487" t="s">
        <v>485</v>
      </c>
      <c r="BR11" s="933" t="s">
        <v>485</v>
      </c>
      <c r="BS11" s="487" t="s">
        <v>485</v>
      </c>
      <c r="BT11" s="942">
        <v>0.95</v>
      </c>
      <c r="BU11" s="494">
        <v>1</v>
      </c>
      <c r="BV11" s="933" t="s">
        <v>485</v>
      </c>
      <c r="BW11" s="493" t="s">
        <v>485</v>
      </c>
      <c r="BX11" s="927">
        <v>1</v>
      </c>
      <c r="BY11" s="494">
        <v>0.85</v>
      </c>
      <c r="BZ11" s="1556">
        <v>1</v>
      </c>
      <c r="CA11" s="494">
        <v>0.81</v>
      </c>
      <c r="CB11" s="942">
        <v>1</v>
      </c>
      <c r="CC11" s="494" t="s">
        <v>485</v>
      </c>
      <c r="CD11" s="942">
        <v>1</v>
      </c>
      <c r="CE11" s="494">
        <v>0.84</v>
      </c>
      <c r="CF11" s="942">
        <v>1</v>
      </c>
      <c r="CG11" s="494" t="s">
        <v>485</v>
      </c>
      <c r="CH11" s="942" t="s">
        <v>485</v>
      </c>
      <c r="CI11" s="494" t="s">
        <v>485</v>
      </c>
      <c r="CJ11" s="942">
        <v>1</v>
      </c>
      <c r="CK11" s="494">
        <v>0.93</v>
      </c>
      <c r="CL11" s="1502" t="s">
        <v>485</v>
      </c>
      <c r="CM11" s="1757" t="s">
        <v>485</v>
      </c>
      <c r="CN11" s="2087">
        <v>1</v>
      </c>
      <c r="CO11" s="1935">
        <v>0.85199999999999998</v>
      </c>
      <c r="CP11" s="1935">
        <v>1</v>
      </c>
      <c r="CQ11" s="1935">
        <v>0.83899999999999997</v>
      </c>
      <c r="CR11" s="1935">
        <v>1</v>
      </c>
      <c r="CS11" s="1935">
        <v>0</v>
      </c>
      <c r="CT11" s="1935">
        <v>1</v>
      </c>
      <c r="CU11" s="1935">
        <v>0.82499999999999996</v>
      </c>
      <c r="CV11" s="1935">
        <v>1</v>
      </c>
      <c r="CW11" s="1935">
        <v>0</v>
      </c>
      <c r="CX11" s="942"/>
      <c r="CY11" s="494"/>
      <c r="CZ11" s="1934">
        <v>1</v>
      </c>
      <c r="DA11" s="1935">
        <v>0.93700000000000006</v>
      </c>
      <c r="DB11" s="1502"/>
      <c r="DC11" s="1757"/>
      <c r="DD11" s="2049"/>
    </row>
    <row r="12" spans="1:108" s="5" customFormat="1" ht="13.15">
      <c r="A12" s="900" t="s">
        <v>518</v>
      </c>
      <c r="B12" s="903">
        <v>1</v>
      </c>
      <c r="C12" s="904">
        <v>0.73380356111527545</v>
      </c>
      <c r="D12" s="490">
        <v>1</v>
      </c>
      <c r="E12" s="491">
        <v>0.7874200095442343</v>
      </c>
      <c r="F12" s="492">
        <v>1</v>
      </c>
      <c r="G12" s="493">
        <v>0.98901801164071079</v>
      </c>
      <c r="H12" s="490">
        <v>1</v>
      </c>
      <c r="I12" s="491">
        <v>0.71168739732457165</v>
      </c>
      <c r="J12" s="492">
        <v>1</v>
      </c>
      <c r="K12" s="493">
        <v>0.27940379403794036</v>
      </c>
      <c r="L12" s="490">
        <v>1</v>
      </c>
      <c r="M12" s="491">
        <v>0</v>
      </c>
      <c r="N12" s="492">
        <v>0</v>
      </c>
      <c r="O12" s="493">
        <v>0</v>
      </c>
      <c r="P12" s="903">
        <v>1</v>
      </c>
      <c r="Q12" s="904">
        <v>0.76593593256734449</v>
      </c>
      <c r="R12" s="490">
        <v>1</v>
      </c>
      <c r="S12" s="491">
        <v>0.84163691861969059</v>
      </c>
      <c r="T12" s="492">
        <v>0.99577205882352948</v>
      </c>
      <c r="U12" s="493">
        <v>1</v>
      </c>
      <c r="V12" s="490">
        <v>1</v>
      </c>
      <c r="W12" s="491">
        <v>0.57132953077238213</v>
      </c>
      <c r="X12" s="492">
        <v>1</v>
      </c>
      <c r="Y12" s="493">
        <v>0.27943390545016561</v>
      </c>
      <c r="Z12" s="490">
        <v>0</v>
      </c>
      <c r="AA12" s="491">
        <v>0</v>
      </c>
      <c r="AB12" s="492">
        <v>0</v>
      </c>
      <c r="AC12" s="493">
        <v>0</v>
      </c>
      <c r="AD12" s="903" t="s">
        <v>485</v>
      </c>
      <c r="AE12" s="904" t="s">
        <v>485</v>
      </c>
      <c r="AF12" s="490" t="s">
        <v>485</v>
      </c>
      <c r="AG12" s="491" t="s">
        <v>485</v>
      </c>
      <c r="AH12" s="492" t="s">
        <v>485</v>
      </c>
      <c r="AI12" s="493" t="s">
        <v>485</v>
      </c>
      <c r="AJ12" s="490" t="s">
        <v>485</v>
      </c>
      <c r="AK12" s="491" t="s">
        <v>485</v>
      </c>
      <c r="AL12" s="492" t="s">
        <v>485</v>
      </c>
      <c r="AM12" s="493" t="s">
        <v>485</v>
      </c>
      <c r="AN12" s="490" t="s">
        <v>485</v>
      </c>
      <c r="AO12" s="491" t="s">
        <v>485</v>
      </c>
      <c r="AP12" s="492" t="s">
        <v>485</v>
      </c>
      <c r="AQ12" s="924" t="s">
        <v>485</v>
      </c>
      <c r="AR12" s="927">
        <v>0.98</v>
      </c>
      <c r="AS12" s="494">
        <v>1</v>
      </c>
      <c r="AT12" s="933">
        <v>0.96</v>
      </c>
      <c r="AU12" s="487">
        <v>1</v>
      </c>
      <c r="AV12" s="933">
        <v>0.99</v>
      </c>
      <c r="AW12" s="487">
        <v>1</v>
      </c>
      <c r="AX12" s="933">
        <v>1</v>
      </c>
      <c r="AY12" s="487">
        <v>0.98</v>
      </c>
      <c r="AZ12" s="933" t="s">
        <v>485</v>
      </c>
      <c r="BA12" s="487" t="s">
        <v>485</v>
      </c>
      <c r="BB12" s="933" t="s">
        <v>485</v>
      </c>
      <c r="BC12" s="487">
        <v>1</v>
      </c>
      <c r="BD12" s="942" t="s">
        <v>30</v>
      </c>
      <c r="BE12" s="494" t="s">
        <v>30</v>
      </c>
      <c r="BF12" s="933" t="s">
        <v>485</v>
      </c>
      <c r="BG12" s="492" t="s">
        <v>485</v>
      </c>
      <c r="BH12" s="927">
        <v>1</v>
      </c>
      <c r="BI12" s="494">
        <v>0.95</v>
      </c>
      <c r="BJ12" s="933">
        <v>1</v>
      </c>
      <c r="BK12" s="487">
        <v>0.96</v>
      </c>
      <c r="BL12" s="933">
        <v>1</v>
      </c>
      <c r="BM12" s="487">
        <v>0.95</v>
      </c>
      <c r="BN12" s="933">
        <v>1</v>
      </c>
      <c r="BO12" s="487">
        <v>0.94</v>
      </c>
      <c r="BP12" s="933">
        <v>1</v>
      </c>
      <c r="BQ12" s="487" t="s">
        <v>485</v>
      </c>
      <c r="BR12" s="933" t="s">
        <v>485</v>
      </c>
      <c r="BS12" s="487" t="s">
        <v>485</v>
      </c>
      <c r="BT12" s="942">
        <v>1</v>
      </c>
      <c r="BU12" s="494">
        <v>0.92</v>
      </c>
      <c r="BV12" s="933" t="s">
        <v>485</v>
      </c>
      <c r="BW12" s="493" t="s">
        <v>485</v>
      </c>
      <c r="BX12" s="927">
        <v>1</v>
      </c>
      <c r="BY12" s="494">
        <v>0.94</v>
      </c>
      <c r="BZ12" s="942">
        <v>1</v>
      </c>
      <c r="CA12" s="494">
        <v>0.94</v>
      </c>
      <c r="CB12" s="942">
        <v>1</v>
      </c>
      <c r="CC12" s="494">
        <v>0.95</v>
      </c>
      <c r="CD12" s="942">
        <v>1</v>
      </c>
      <c r="CE12" s="494">
        <v>0.93</v>
      </c>
      <c r="CF12" s="942">
        <v>1</v>
      </c>
      <c r="CG12" s="494" t="s">
        <v>485</v>
      </c>
      <c r="CH12" s="942" t="s">
        <v>485</v>
      </c>
      <c r="CI12" s="494" t="s">
        <v>485</v>
      </c>
      <c r="CJ12" s="942">
        <v>1</v>
      </c>
      <c r="CK12" s="494">
        <v>0.95</v>
      </c>
      <c r="CL12" s="1502" t="s">
        <v>485</v>
      </c>
      <c r="CM12" s="1757" t="s">
        <v>485</v>
      </c>
      <c r="CN12" s="2087">
        <v>1</v>
      </c>
      <c r="CO12" s="1935">
        <v>0.93300000000000005</v>
      </c>
      <c r="CP12" s="1935">
        <v>1</v>
      </c>
      <c r="CQ12" s="1935">
        <v>0.92200000000000004</v>
      </c>
      <c r="CR12" s="1935">
        <v>0.998</v>
      </c>
      <c r="CS12" s="1935">
        <v>1</v>
      </c>
      <c r="CT12" s="1935">
        <v>1</v>
      </c>
      <c r="CU12" s="1935">
        <v>0.92100000000000004</v>
      </c>
      <c r="CV12" s="1935">
        <v>1</v>
      </c>
      <c r="CW12" s="1935">
        <v>0</v>
      </c>
      <c r="CX12" s="942"/>
      <c r="CY12" s="494"/>
      <c r="CZ12" s="1934">
        <v>1</v>
      </c>
      <c r="DA12" s="1935">
        <v>0.94399999999999995</v>
      </c>
      <c r="DB12" s="1502"/>
      <c r="DC12" s="1757"/>
      <c r="DD12" s="2049"/>
    </row>
    <row r="13" spans="1:108" s="5" customFormat="1" ht="13.15">
      <c r="A13" s="900" t="s">
        <v>519</v>
      </c>
      <c r="B13" s="903">
        <v>1</v>
      </c>
      <c r="C13" s="904">
        <v>0.71093240257582002</v>
      </c>
      <c r="D13" s="490">
        <v>1</v>
      </c>
      <c r="E13" s="491">
        <v>0.71248792712652964</v>
      </c>
      <c r="F13" s="492">
        <v>1</v>
      </c>
      <c r="G13" s="493">
        <v>0.67648061922459313</v>
      </c>
      <c r="H13" s="490">
        <v>1</v>
      </c>
      <c r="I13" s="491">
        <v>0.67987033171988109</v>
      </c>
      <c r="J13" s="492">
        <v>1</v>
      </c>
      <c r="K13" s="493">
        <v>0</v>
      </c>
      <c r="L13" s="490">
        <v>0</v>
      </c>
      <c r="M13" s="491">
        <v>0</v>
      </c>
      <c r="N13" s="492">
        <v>0</v>
      </c>
      <c r="O13" s="493">
        <v>1</v>
      </c>
      <c r="P13" s="903">
        <v>1</v>
      </c>
      <c r="Q13" s="904">
        <v>0.69861168205115809</v>
      </c>
      <c r="R13" s="490">
        <v>1</v>
      </c>
      <c r="S13" s="491">
        <v>0.67432596193709093</v>
      </c>
      <c r="T13" s="492">
        <v>1</v>
      </c>
      <c r="U13" s="493">
        <v>0.45906059316021008</v>
      </c>
      <c r="V13" s="490">
        <v>1</v>
      </c>
      <c r="W13" s="491">
        <v>0.85301887773675178</v>
      </c>
      <c r="X13" s="492">
        <v>1</v>
      </c>
      <c r="Y13" s="493">
        <v>0</v>
      </c>
      <c r="Z13" s="490">
        <v>0</v>
      </c>
      <c r="AA13" s="491">
        <v>0</v>
      </c>
      <c r="AB13" s="492">
        <v>0</v>
      </c>
      <c r="AC13" s="493">
        <v>0</v>
      </c>
      <c r="AD13" s="903" t="s">
        <v>485</v>
      </c>
      <c r="AE13" s="904" t="s">
        <v>485</v>
      </c>
      <c r="AF13" s="490" t="s">
        <v>485</v>
      </c>
      <c r="AG13" s="491" t="s">
        <v>485</v>
      </c>
      <c r="AH13" s="492" t="s">
        <v>485</v>
      </c>
      <c r="AI13" s="493" t="s">
        <v>485</v>
      </c>
      <c r="AJ13" s="490" t="s">
        <v>485</v>
      </c>
      <c r="AK13" s="491" t="s">
        <v>485</v>
      </c>
      <c r="AL13" s="492" t="s">
        <v>485</v>
      </c>
      <c r="AM13" s="493" t="s">
        <v>485</v>
      </c>
      <c r="AN13" s="490" t="s">
        <v>485</v>
      </c>
      <c r="AO13" s="491" t="s">
        <v>485</v>
      </c>
      <c r="AP13" s="492" t="s">
        <v>485</v>
      </c>
      <c r="AQ13" s="924" t="s">
        <v>485</v>
      </c>
      <c r="AR13" s="927">
        <v>1</v>
      </c>
      <c r="AS13" s="494">
        <v>0.97</v>
      </c>
      <c r="AT13" s="933">
        <v>1</v>
      </c>
      <c r="AU13" s="487">
        <v>0.98</v>
      </c>
      <c r="AV13" s="933">
        <v>1</v>
      </c>
      <c r="AW13" s="487">
        <v>0.97</v>
      </c>
      <c r="AX13" s="933">
        <v>1</v>
      </c>
      <c r="AY13" s="487">
        <v>0.96</v>
      </c>
      <c r="AZ13" s="933">
        <v>1</v>
      </c>
      <c r="BA13" s="487">
        <v>0.87</v>
      </c>
      <c r="BB13" s="933" t="s">
        <v>485</v>
      </c>
      <c r="BC13" s="487" t="s">
        <v>485</v>
      </c>
      <c r="BD13" s="942" t="s">
        <v>30</v>
      </c>
      <c r="BE13" s="494" t="s">
        <v>30</v>
      </c>
      <c r="BF13" s="933">
        <v>1</v>
      </c>
      <c r="BG13" s="492" t="s">
        <v>485</v>
      </c>
      <c r="BH13" s="927">
        <v>1</v>
      </c>
      <c r="BI13" s="494">
        <v>0.93</v>
      </c>
      <c r="BJ13" s="933">
        <v>1</v>
      </c>
      <c r="BK13" s="487">
        <v>0.97</v>
      </c>
      <c r="BL13" s="933">
        <v>1</v>
      </c>
      <c r="BM13" s="487">
        <v>0.89</v>
      </c>
      <c r="BN13" s="933">
        <v>1</v>
      </c>
      <c r="BO13" s="487">
        <v>0.91</v>
      </c>
      <c r="BP13" s="933">
        <v>1</v>
      </c>
      <c r="BQ13" s="487" t="s">
        <v>485</v>
      </c>
      <c r="BR13" s="933" t="s">
        <v>485</v>
      </c>
      <c r="BS13" s="487" t="s">
        <v>485</v>
      </c>
      <c r="BT13" s="942">
        <v>1</v>
      </c>
      <c r="BU13" s="494">
        <v>0.91</v>
      </c>
      <c r="BV13" s="933" t="s">
        <v>485</v>
      </c>
      <c r="BW13" s="493" t="s">
        <v>485</v>
      </c>
      <c r="BX13" s="927">
        <v>1</v>
      </c>
      <c r="BY13" s="494">
        <v>0.93</v>
      </c>
      <c r="BZ13" s="942">
        <v>1</v>
      </c>
      <c r="CA13" s="494">
        <v>0.96</v>
      </c>
      <c r="CB13" s="942">
        <v>1</v>
      </c>
      <c r="CC13" s="494">
        <v>0.93</v>
      </c>
      <c r="CD13" s="942">
        <v>1</v>
      </c>
      <c r="CE13" s="494">
        <v>0.89</v>
      </c>
      <c r="CF13" s="942">
        <v>1</v>
      </c>
      <c r="CG13" s="494">
        <v>1</v>
      </c>
      <c r="CH13" s="942" t="s">
        <v>485</v>
      </c>
      <c r="CI13" s="494" t="s">
        <v>485</v>
      </c>
      <c r="CJ13" s="942">
        <v>1</v>
      </c>
      <c r="CK13" s="494">
        <v>0.92</v>
      </c>
      <c r="CL13" s="1502" t="s">
        <v>485</v>
      </c>
      <c r="CM13" s="1757" t="s">
        <v>485</v>
      </c>
      <c r="CN13" s="2087">
        <v>1</v>
      </c>
      <c r="CO13" s="1935">
        <v>0.90300000000000002</v>
      </c>
      <c r="CP13" s="1935">
        <v>1</v>
      </c>
      <c r="CQ13" s="1935">
        <v>0.91500000000000004</v>
      </c>
      <c r="CR13" s="1935">
        <v>1</v>
      </c>
      <c r="CS13" s="1935">
        <v>0.96899999999999997</v>
      </c>
      <c r="CT13" s="1935">
        <v>1</v>
      </c>
      <c r="CU13" s="1935">
        <v>0.86599999999999999</v>
      </c>
      <c r="CV13" s="1935">
        <v>1</v>
      </c>
      <c r="CW13" s="1935">
        <v>0.997</v>
      </c>
      <c r="CX13" s="942"/>
      <c r="CY13" s="494"/>
      <c r="CZ13" s="1934">
        <v>1</v>
      </c>
      <c r="DA13" s="1935">
        <v>0.90400000000000003</v>
      </c>
      <c r="DB13" s="1502"/>
      <c r="DC13" s="1757"/>
      <c r="DD13" s="2049"/>
    </row>
    <row r="14" spans="1:108" s="5" customFormat="1" ht="13.15">
      <c r="A14" s="900" t="s">
        <v>520</v>
      </c>
      <c r="B14" s="903">
        <v>1</v>
      </c>
      <c r="C14" s="904">
        <v>0.86712934525847074</v>
      </c>
      <c r="D14" s="490">
        <v>1</v>
      </c>
      <c r="E14" s="491">
        <v>0.86359093856916991</v>
      </c>
      <c r="F14" s="492">
        <v>1</v>
      </c>
      <c r="G14" s="493">
        <v>0.74736309907773824</v>
      </c>
      <c r="H14" s="490">
        <v>1</v>
      </c>
      <c r="I14" s="491">
        <v>0.76816555682690812</v>
      </c>
      <c r="J14" s="492">
        <v>0</v>
      </c>
      <c r="K14" s="493">
        <v>1</v>
      </c>
      <c r="L14" s="490">
        <v>0</v>
      </c>
      <c r="M14" s="491">
        <v>0</v>
      </c>
      <c r="N14" s="492">
        <v>0</v>
      </c>
      <c r="O14" s="493">
        <v>0</v>
      </c>
      <c r="P14" s="903">
        <v>1</v>
      </c>
      <c r="Q14" s="904">
        <v>0.8997329034460716</v>
      </c>
      <c r="R14" s="490">
        <v>1</v>
      </c>
      <c r="S14" s="491">
        <v>0.9292309701211563</v>
      </c>
      <c r="T14" s="492">
        <v>1</v>
      </c>
      <c r="U14" s="493">
        <v>0.76576576576576583</v>
      </c>
      <c r="V14" s="490">
        <v>1</v>
      </c>
      <c r="W14" s="491">
        <v>0.83245685693862992</v>
      </c>
      <c r="X14" s="492">
        <v>0</v>
      </c>
      <c r="Y14" s="493">
        <v>1</v>
      </c>
      <c r="Z14" s="490">
        <v>0</v>
      </c>
      <c r="AA14" s="491">
        <v>0</v>
      </c>
      <c r="AB14" s="492">
        <v>0</v>
      </c>
      <c r="AC14" s="493">
        <v>0</v>
      </c>
      <c r="AD14" s="903">
        <v>1</v>
      </c>
      <c r="AE14" s="904">
        <v>0.97</v>
      </c>
      <c r="AF14" s="490" t="s">
        <v>485</v>
      </c>
      <c r="AG14" s="491" t="s">
        <v>485</v>
      </c>
      <c r="AH14" s="492" t="s">
        <v>485</v>
      </c>
      <c r="AI14" s="493" t="s">
        <v>485</v>
      </c>
      <c r="AJ14" s="490" t="s">
        <v>485</v>
      </c>
      <c r="AK14" s="491" t="s">
        <v>485</v>
      </c>
      <c r="AL14" s="492" t="s">
        <v>485</v>
      </c>
      <c r="AM14" s="493" t="s">
        <v>485</v>
      </c>
      <c r="AN14" s="490" t="s">
        <v>485</v>
      </c>
      <c r="AO14" s="491" t="s">
        <v>485</v>
      </c>
      <c r="AP14" s="492" t="s">
        <v>485</v>
      </c>
      <c r="AQ14" s="924" t="s">
        <v>485</v>
      </c>
      <c r="AR14" s="927">
        <v>1</v>
      </c>
      <c r="AS14" s="494">
        <v>0.98</v>
      </c>
      <c r="AT14" s="933">
        <v>0.99</v>
      </c>
      <c r="AU14" s="487">
        <v>1</v>
      </c>
      <c r="AV14" s="933">
        <v>0.9</v>
      </c>
      <c r="AW14" s="487">
        <v>1</v>
      </c>
      <c r="AX14" s="933">
        <v>1</v>
      </c>
      <c r="AY14" s="487">
        <v>0.93</v>
      </c>
      <c r="AZ14" s="933">
        <v>1</v>
      </c>
      <c r="BA14" s="487" t="s">
        <v>485</v>
      </c>
      <c r="BB14" s="933" t="s">
        <v>485</v>
      </c>
      <c r="BC14" s="487" t="s">
        <v>485</v>
      </c>
      <c r="BD14" s="942" t="s">
        <v>30</v>
      </c>
      <c r="BE14" s="494" t="s">
        <v>30</v>
      </c>
      <c r="BF14" s="933" t="s">
        <v>485</v>
      </c>
      <c r="BG14" s="492" t="s">
        <v>485</v>
      </c>
      <c r="BH14" s="927">
        <v>1</v>
      </c>
      <c r="BI14" s="494">
        <v>0.86</v>
      </c>
      <c r="BJ14" s="933">
        <v>1</v>
      </c>
      <c r="BK14" s="487">
        <v>0.89</v>
      </c>
      <c r="BL14" s="933">
        <v>1</v>
      </c>
      <c r="BM14" s="487">
        <v>0.77</v>
      </c>
      <c r="BN14" s="933">
        <v>1</v>
      </c>
      <c r="BO14" s="487">
        <v>0.91</v>
      </c>
      <c r="BP14" s="933" t="s">
        <v>485</v>
      </c>
      <c r="BQ14" s="487" t="s">
        <v>485</v>
      </c>
      <c r="BR14" s="933" t="s">
        <v>485</v>
      </c>
      <c r="BS14" s="487" t="s">
        <v>485</v>
      </c>
      <c r="BT14" s="942">
        <v>1</v>
      </c>
      <c r="BU14" s="494">
        <v>0.9</v>
      </c>
      <c r="BV14" s="933" t="s">
        <v>485</v>
      </c>
      <c r="BW14" s="493" t="s">
        <v>485</v>
      </c>
      <c r="BX14" s="927">
        <v>1</v>
      </c>
      <c r="BY14" s="494">
        <v>0.87</v>
      </c>
      <c r="BZ14" s="942">
        <v>1</v>
      </c>
      <c r="CA14" s="494">
        <v>0.89</v>
      </c>
      <c r="CB14" s="942">
        <v>1</v>
      </c>
      <c r="CC14" s="494">
        <v>0.82</v>
      </c>
      <c r="CD14" s="942">
        <v>1</v>
      </c>
      <c r="CE14" s="494">
        <v>0.92</v>
      </c>
      <c r="CF14" s="942" t="s">
        <v>485</v>
      </c>
      <c r="CG14" s="494" t="s">
        <v>485</v>
      </c>
      <c r="CH14" s="942" t="s">
        <v>485</v>
      </c>
      <c r="CI14" s="494" t="s">
        <v>485</v>
      </c>
      <c r="CJ14" s="942">
        <v>1</v>
      </c>
      <c r="CK14" s="494">
        <v>0.91</v>
      </c>
      <c r="CL14" s="1502" t="s">
        <v>485</v>
      </c>
      <c r="CM14" s="1757" t="s">
        <v>485</v>
      </c>
      <c r="CN14" s="2087">
        <v>1</v>
      </c>
      <c r="CO14" s="1935">
        <v>0.88700000000000001</v>
      </c>
      <c r="CP14" s="1935">
        <v>1</v>
      </c>
      <c r="CQ14" s="1935">
        <v>0.89500000000000002</v>
      </c>
      <c r="CR14" s="1935">
        <v>1</v>
      </c>
      <c r="CS14" s="1935">
        <v>0.82099999999999995</v>
      </c>
      <c r="CT14" s="1935">
        <v>1</v>
      </c>
      <c r="CU14" s="1935">
        <v>0.97199999999999998</v>
      </c>
      <c r="CV14" s="1935">
        <v>0</v>
      </c>
      <c r="CW14" s="1935">
        <v>1</v>
      </c>
      <c r="CX14" s="942"/>
      <c r="CY14" s="494"/>
      <c r="CZ14" s="1934">
        <v>1</v>
      </c>
      <c r="DA14" s="1935">
        <v>0.90600000000000003</v>
      </c>
      <c r="DB14" s="1502"/>
      <c r="DC14" s="1757"/>
      <c r="DD14" s="2049"/>
    </row>
    <row r="15" spans="1:108" s="5" customFormat="1" ht="13.15">
      <c r="A15" s="900" t="s">
        <v>521</v>
      </c>
      <c r="B15" s="903">
        <v>1</v>
      </c>
      <c r="C15" s="904">
        <v>0.84908300178206464</v>
      </c>
      <c r="D15" s="490">
        <v>1</v>
      </c>
      <c r="E15" s="491">
        <v>0.86055869257381634</v>
      </c>
      <c r="F15" s="492">
        <v>1</v>
      </c>
      <c r="G15" s="493">
        <v>0.83878026471894307</v>
      </c>
      <c r="H15" s="490">
        <v>1</v>
      </c>
      <c r="I15" s="491">
        <v>0.89288282016572307</v>
      </c>
      <c r="J15" s="492">
        <v>0</v>
      </c>
      <c r="K15" s="493">
        <v>0</v>
      </c>
      <c r="L15" s="490">
        <v>0</v>
      </c>
      <c r="M15" s="491">
        <v>0</v>
      </c>
      <c r="N15" s="492">
        <v>1</v>
      </c>
      <c r="O15" s="493">
        <v>0</v>
      </c>
      <c r="P15" s="903">
        <v>1</v>
      </c>
      <c r="Q15" s="904">
        <v>0.8601819285100275</v>
      </c>
      <c r="R15" s="490">
        <v>1</v>
      </c>
      <c r="S15" s="491">
        <v>0.88059820702021485</v>
      </c>
      <c r="T15" s="492">
        <v>1</v>
      </c>
      <c r="U15" s="493">
        <v>0.76008717518860003</v>
      </c>
      <c r="V15" s="490">
        <v>1</v>
      </c>
      <c r="W15" s="491">
        <v>0.9019677572309156</v>
      </c>
      <c r="X15" s="492">
        <v>0</v>
      </c>
      <c r="Y15" s="493">
        <v>0</v>
      </c>
      <c r="Z15" s="490">
        <v>0</v>
      </c>
      <c r="AA15" s="491">
        <v>0</v>
      </c>
      <c r="AB15" s="492">
        <v>0</v>
      </c>
      <c r="AC15" s="493">
        <v>0</v>
      </c>
      <c r="AD15" s="903">
        <v>1</v>
      </c>
      <c r="AE15" s="904">
        <v>0.94</v>
      </c>
      <c r="AF15" s="490" t="s">
        <v>485</v>
      </c>
      <c r="AG15" s="491" t="s">
        <v>485</v>
      </c>
      <c r="AH15" s="492" t="s">
        <v>485</v>
      </c>
      <c r="AI15" s="493" t="s">
        <v>485</v>
      </c>
      <c r="AJ15" s="490" t="s">
        <v>485</v>
      </c>
      <c r="AK15" s="491" t="s">
        <v>485</v>
      </c>
      <c r="AL15" s="492" t="s">
        <v>485</v>
      </c>
      <c r="AM15" s="493" t="s">
        <v>485</v>
      </c>
      <c r="AN15" s="490" t="s">
        <v>485</v>
      </c>
      <c r="AO15" s="491" t="s">
        <v>485</v>
      </c>
      <c r="AP15" s="492" t="s">
        <v>485</v>
      </c>
      <c r="AQ15" s="924" t="s">
        <v>485</v>
      </c>
      <c r="AR15" s="927">
        <v>1</v>
      </c>
      <c r="AS15" s="494">
        <v>0.9</v>
      </c>
      <c r="AT15" s="933">
        <v>1</v>
      </c>
      <c r="AU15" s="487">
        <v>0.89</v>
      </c>
      <c r="AV15" s="933">
        <v>1</v>
      </c>
      <c r="AW15" s="487">
        <v>0.97</v>
      </c>
      <c r="AX15" s="933">
        <v>1</v>
      </c>
      <c r="AY15" s="487">
        <v>0.9</v>
      </c>
      <c r="AZ15" s="933" t="s">
        <v>485</v>
      </c>
      <c r="BA15" s="487" t="s">
        <v>485</v>
      </c>
      <c r="BB15" s="933" t="s">
        <v>485</v>
      </c>
      <c r="BC15" s="487" t="s">
        <v>485</v>
      </c>
      <c r="BD15" s="942" t="s">
        <v>30</v>
      </c>
      <c r="BE15" s="494" t="s">
        <v>30</v>
      </c>
      <c r="BF15" s="933" t="s">
        <v>485</v>
      </c>
      <c r="BG15" s="492" t="s">
        <v>485</v>
      </c>
      <c r="BH15" s="927">
        <v>1</v>
      </c>
      <c r="BI15" s="494">
        <v>0.89</v>
      </c>
      <c r="BJ15" s="933">
        <v>1</v>
      </c>
      <c r="BK15" s="487">
        <v>0.87</v>
      </c>
      <c r="BL15" s="933">
        <v>1</v>
      </c>
      <c r="BM15" s="487">
        <v>0.92</v>
      </c>
      <c r="BN15" s="933">
        <v>1</v>
      </c>
      <c r="BO15" s="487">
        <v>0.86</v>
      </c>
      <c r="BP15" s="933" t="s">
        <v>485</v>
      </c>
      <c r="BQ15" s="487">
        <v>1</v>
      </c>
      <c r="BR15" s="933" t="s">
        <v>485</v>
      </c>
      <c r="BS15" s="487" t="s">
        <v>485</v>
      </c>
      <c r="BT15" s="942">
        <v>1</v>
      </c>
      <c r="BU15" s="494">
        <v>1</v>
      </c>
      <c r="BV15" s="933" t="s">
        <v>485</v>
      </c>
      <c r="BW15" s="493" t="s">
        <v>485</v>
      </c>
      <c r="BX15" s="927">
        <v>1</v>
      </c>
      <c r="BY15" s="494">
        <v>0.88</v>
      </c>
      <c r="BZ15" s="942">
        <v>1</v>
      </c>
      <c r="CA15" s="494">
        <v>0.86</v>
      </c>
      <c r="CB15" s="942">
        <v>1</v>
      </c>
      <c r="CC15" s="494">
        <v>0.94</v>
      </c>
      <c r="CD15" s="942">
        <v>1</v>
      </c>
      <c r="CE15" s="494">
        <v>0.86</v>
      </c>
      <c r="CF15" s="942" t="s">
        <v>485</v>
      </c>
      <c r="CG15" s="494">
        <v>1</v>
      </c>
      <c r="CH15" s="942" t="s">
        <v>485</v>
      </c>
      <c r="CI15" s="494" t="s">
        <v>485</v>
      </c>
      <c r="CJ15" s="942">
        <v>1</v>
      </c>
      <c r="CK15" s="494">
        <v>0.98</v>
      </c>
      <c r="CL15" s="1502" t="s">
        <v>485</v>
      </c>
      <c r="CM15" s="1757" t="s">
        <v>485</v>
      </c>
      <c r="CN15" s="2087">
        <v>1</v>
      </c>
      <c r="CO15" s="1935">
        <v>0.88900000000000001</v>
      </c>
      <c r="CP15" s="1935">
        <v>1</v>
      </c>
      <c r="CQ15" s="1935">
        <v>0.92500000000000004</v>
      </c>
      <c r="CR15" s="1935">
        <v>1</v>
      </c>
      <c r="CS15" s="1935">
        <v>0.85599999999999998</v>
      </c>
      <c r="CT15" s="1935">
        <v>1</v>
      </c>
      <c r="CU15" s="1935">
        <v>0.84799999999999998</v>
      </c>
      <c r="CV15" s="1935">
        <v>0</v>
      </c>
      <c r="CW15" s="1935">
        <v>1</v>
      </c>
      <c r="CX15" s="942"/>
      <c r="CY15" s="494"/>
      <c r="CZ15" s="1934">
        <v>1</v>
      </c>
      <c r="DA15" s="1935">
        <v>0.94499999999999995</v>
      </c>
      <c r="DB15" s="1502"/>
      <c r="DC15" s="1757"/>
      <c r="DD15" s="2049"/>
    </row>
    <row r="16" spans="1:108" s="5" customFormat="1" ht="13.15">
      <c r="A16" s="900" t="s">
        <v>522</v>
      </c>
      <c r="B16" s="903">
        <v>1</v>
      </c>
      <c r="C16" s="904">
        <v>0.90033279055348836</v>
      </c>
      <c r="D16" s="490">
        <v>1</v>
      </c>
      <c r="E16" s="491">
        <v>0.84022495231991434</v>
      </c>
      <c r="F16" s="492">
        <v>1</v>
      </c>
      <c r="G16" s="493">
        <v>0.87979808291078743</v>
      </c>
      <c r="H16" s="490">
        <v>1</v>
      </c>
      <c r="I16" s="491">
        <v>0.92862782050304837</v>
      </c>
      <c r="J16" s="492">
        <v>0</v>
      </c>
      <c r="K16" s="493">
        <v>0</v>
      </c>
      <c r="L16" s="490">
        <v>0</v>
      </c>
      <c r="M16" s="491">
        <v>0</v>
      </c>
      <c r="N16" s="492">
        <v>0</v>
      </c>
      <c r="O16" s="493">
        <v>0</v>
      </c>
      <c r="P16" s="903">
        <v>1</v>
      </c>
      <c r="Q16" s="904">
        <v>0.89587301668077346</v>
      </c>
      <c r="R16" s="490">
        <v>1</v>
      </c>
      <c r="S16" s="491">
        <v>0.84777384787815624</v>
      </c>
      <c r="T16" s="492">
        <v>1</v>
      </c>
      <c r="U16" s="493">
        <v>0.96558547562389097</v>
      </c>
      <c r="V16" s="490">
        <v>1</v>
      </c>
      <c r="W16" s="491">
        <v>0.89766962668543993</v>
      </c>
      <c r="X16" s="492">
        <v>0</v>
      </c>
      <c r="Y16" s="493">
        <v>0</v>
      </c>
      <c r="Z16" s="490">
        <v>0</v>
      </c>
      <c r="AA16" s="491">
        <v>0</v>
      </c>
      <c r="AB16" s="492">
        <v>0</v>
      </c>
      <c r="AC16" s="493">
        <v>0</v>
      </c>
      <c r="AD16" s="903">
        <v>1</v>
      </c>
      <c r="AE16" s="904">
        <v>0.97</v>
      </c>
      <c r="AF16" s="490" t="s">
        <v>485</v>
      </c>
      <c r="AG16" s="491" t="s">
        <v>485</v>
      </c>
      <c r="AH16" s="492" t="s">
        <v>485</v>
      </c>
      <c r="AI16" s="493" t="s">
        <v>485</v>
      </c>
      <c r="AJ16" s="490" t="s">
        <v>485</v>
      </c>
      <c r="AK16" s="491" t="s">
        <v>485</v>
      </c>
      <c r="AL16" s="492" t="s">
        <v>485</v>
      </c>
      <c r="AM16" s="493" t="s">
        <v>485</v>
      </c>
      <c r="AN16" s="490" t="s">
        <v>485</v>
      </c>
      <c r="AO16" s="491" t="s">
        <v>485</v>
      </c>
      <c r="AP16" s="492" t="s">
        <v>485</v>
      </c>
      <c r="AQ16" s="924" t="s">
        <v>485</v>
      </c>
      <c r="AR16" s="927">
        <v>1</v>
      </c>
      <c r="AS16" s="494">
        <v>0.97</v>
      </c>
      <c r="AT16" s="933">
        <v>0.98</v>
      </c>
      <c r="AU16" s="487">
        <v>1</v>
      </c>
      <c r="AV16" s="933">
        <v>1</v>
      </c>
      <c r="AW16" s="487" t="s">
        <v>485</v>
      </c>
      <c r="AX16" s="933">
        <v>1</v>
      </c>
      <c r="AY16" s="487">
        <v>0.93</v>
      </c>
      <c r="AZ16" s="933">
        <v>1</v>
      </c>
      <c r="BA16" s="487" t="s">
        <v>485</v>
      </c>
      <c r="BB16" s="933" t="s">
        <v>485</v>
      </c>
      <c r="BC16" s="487" t="s">
        <v>485</v>
      </c>
      <c r="BD16" s="942" t="s">
        <v>30</v>
      </c>
      <c r="BE16" s="494" t="s">
        <v>30</v>
      </c>
      <c r="BF16" s="933" t="s">
        <v>485</v>
      </c>
      <c r="BG16" s="492" t="s">
        <v>485</v>
      </c>
      <c r="BH16" s="927">
        <v>1</v>
      </c>
      <c r="BI16" s="494">
        <v>0.94</v>
      </c>
      <c r="BJ16" s="933">
        <v>1</v>
      </c>
      <c r="BK16" s="487">
        <v>0.96</v>
      </c>
      <c r="BL16" s="933">
        <v>1</v>
      </c>
      <c r="BM16" s="487">
        <v>0.95</v>
      </c>
      <c r="BN16" s="933">
        <v>1</v>
      </c>
      <c r="BO16" s="487">
        <v>0.92</v>
      </c>
      <c r="BP16" s="933" t="s">
        <v>485</v>
      </c>
      <c r="BQ16" s="487" t="s">
        <v>485</v>
      </c>
      <c r="BR16" s="933" t="s">
        <v>485</v>
      </c>
      <c r="BS16" s="487" t="s">
        <v>485</v>
      </c>
      <c r="BT16" s="942">
        <v>1</v>
      </c>
      <c r="BU16" s="494">
        <v>0.89</v>
      </c>
      <c r="BV16" s="933" t="s">
        <v>485</v>
      </c>
      <c r="BW16" s="493" t="s">
        <v>485</v>
      </c>
      <c r="BX16" s="927">
        <v>1</v>
      </c>
      <c r="BY16" s="494">
        <v>0.92</v>
      </c>
      <c r="BZ16" s="942">
        <v>1</v>
      </c>
      <c r="CA16" s="494">
        <v>0.94</v>
      </c>
      <c r="CB16" s="942">
        <v>1</v>
      </c>
      <c r="CC16" s="494">
        <v>0.91</v>
      </c>
      <c r="CD16" s="942">
        <v>1</v>
      </c>
      <c r="CE16" s="494">
        <v>0.91</v>
      </c>
      <c r="CF16" s="942" t="s">
        <v>485</v>
      </c>
      <c r="CG16" s="494" t="s">
        <v>485</v>
      </c>
      <c r="CH16" s="942" t="s">
        <v>485</v>
      </c>
      <c r="CI16" s="494" t="s">
        <v>485</v>
      </c>
      <c r="CJ16" s="942">
        <v>1</v>
      </c>
      <c r="CK16" s="494">
        <v>0.87</v>
      </c>
      <c r="CL16" s="1502" t="s">
        <v>485</v>
      </c>
      <c r="CM16" s="1757" t="s">
        <v>485</v>
      </c>
      <c r="CN16" s="2087">
        <v>1</v>
      </c>
      <c r="CO16" s="1935">
        <v>0.91100000000000003</v>
      </c>
      <c r="CP16" s="1935">
        <v>1</v>
      </c>
      <c r="CQ16" s="1935">
        <v>0.94799999999999995</v>
      </c>
      <c r="CR16" s="1935">
        <v>1</v>
      </c>
      <c r="CS16" s="1935">
        <v>0.876</v>
      </c>
      <c r="CT16" s="1935">
        <v>1</v>
      </c>
      <c r="CU16" s="1935">
        <v>0.91500000000000004</v>
      </c>
      <c r="CV16" s="1935">
        <v>0</v>
      </c>
      <c r="CW16" s="1935">
        <v>0</v>
      </c>
      <c r="CX16" s="942"/>
      <c r="CY16" s="494"/>
      <c r="CZ16" s="1934">
        <v>1</v>
      </c>
      <c r="DA16" s="1935">
        <v>0.85299999999999998</v>
      </c>
      <c r="DB16" s="1502"/>
      <c r="DC16" s="1757"/>
      <c r="DD16" s="2049"/>
    </row>
    <row r="17" spans="1:108" s="5" customFormat="1" ht="13.15">
      <c r="A17" s="901" t="s">
        <v>523</v>
      </c>
      <c r="B17" s="903">
        <v>0.96029359689788851</v>
      </c>
      <c r="C17" s="904">
        <v>1</v>
      </c>
      <c r="D17" s="490">
        <v>1</v>
      </c>
      <c r="E17" s="491">
        <v>0.90276718746732598</v>
      </c>
      <c r="F17" s="492">
        <v>1</v>
      </c>
      <c r="G17" s="493">
        <v>0.90861344537815136</v>
      </c>
      <c r="H17" s="490">
        <v>1</v>
      </c>
      <c r="I17" s="491">
        <v>0.93833598116947226</v>
      </c>
      <c r="J17" s="492">
        <v>0</v>
      </c>
      <c r="K17" s="493">
        <v>0</v>
      </c>
      <c r="L17" s="490">
        <v>0</v>
      </c>
      <c r="M17" s="491">
        <v>0</v>
      </c>
      <c r="N17" s="492">
        <v>0</v>
      </c>
      <c r="O17" s="493">
        <v>0</v>
      </c>
      <c r="P17" s="903">
        <v>1</v>
      </c>
      <c r="Q17" s="904">
        <v>0.97283220140708415</v>
      </c>
      <c r="R17" s="490">
        <v>1</v>
      </c>
      <c r="S17" s="491">
        <v>0.94247875951961202</v>
      </c>
      <c r="T17" s="492">
        <v>1</v>
      </c>
      <c r="U17" s="493">
        <v>0.88477967578357863</v>
      </c>
      <c r="V17" s="490">
        <v>1</v>
      </c>
      <c r="W17" s="491">
        <v>0.89192778229739655</v>
      </c>
      <c r="X17" s="492">
        <v>0</v>
      </c>
      <c r="Y17" s="493">
        <v>0</v>
      </c>
      <c r="Z17" s="490">
        <v>0</v>
      </c>
      <c r="AA17" s="491">
        <v>0</v>
      </c>
      <c r="AB17" s="492">
        <v>0</v>
      </c>
      <c r="AC17" s="493">
        <v>0</v>
      </c>
      <c r="AD17" s="903" t="s">
        <v>485</v>
      </c>
      <c r="AE17" s="904" t="s">
        <v>485</v>
      </c>
      <c r="AF17" s="490" t="s">
        <v>485</v>
      </c>
      <c r="AG17" s="491" t="s">
        <v>485</v>
      </c>
      <c r="AH17" s="492" t="s">
        <v>485</v>
      </c>
      <c r="AI17" s="493" t="s">
        <v>485</v>
      </c>
      <c r="AJ17" s="490" t="s">
        <v>485</v>
      </c>
      <c r="AK17" s="491" t="s">
        <v>485</v>
      </c>
      <c r="AL17" s="492" t="s">
        <v>485</v>
      </c>
      <c r="AM17" s="493" t="s">
        <v>485</v>
      </c>
      <c r="AN17" s="490" t="s">
        <v>485</v>
      </c>
      <c r="AO17" s="491" t="s">
        <v>485</v>
      </c>
      <c r="AP17" s="492" t="s">
        <v>485</v>
      </c>
      <c r="AQ17" s="924" t="s">
        <v>485</v>
      </c>
      <c r="AR17" s="928" t="s">
        <v>485</v>
      </c>
      <c r="AS17" s="489" t="s">
        <v>485</v>
      </c>
      <c r="AT17" s="935" t="s">
        <v>485</v>
      </c>
      <c r="AU17" s="495" t="s">
        <v>485</v>
      </c>
      <c r="AV17" s="935" t="s">
        <v>485</v>
      </c>
      <c r="AW17" s="495" t="s">
        <v>485</v>
      </c>
      <c r="AX17" s="935" t="s">
        <v>485</v>
      </c>
      <c r="AY17" s="495" t="s">
        <v>485</v>
      </c>
      <c r="AZ17" s="935" t="s">
        <v>485</v>
      </c>
      <c r="BA17" s="495" t="s">
        <v>485</v>
      </c>
      <c r="BB17" s="935" t="s">
        <v>485</v>
      </c>
      <c r="BC17" s="495" t="s">
        <v>485</v>
      </c>
      <c r="BD17" s="942" t="s">
        <v>30</v>
      </c>
      <c r="BE17" s="494" t="s">
        <v>30</v>
      </c>
      <c r="BF17" s="935" t="s">
        <v>485</v>
      </c>
      <c r="BG17" s="492" t="s">
        <v>485</v>
      </c>
      <c r="BH17" s="928" t="s">
        <v>485</v>
      </c>
      <c r="BI17" s="489" t="s">
        <v>485</v>
      </c>
      <c r="BJ17" s="935" t="s">
        <v>485</v>
      </c>
      <c r="BK17" s="495" t="s">
        <v>485</v>
      </c>
      <c r="BL17" s="935" t="s">
        <v>485</v>
      </c>
      <c r="BM17" s="495" t="s">
        <v>485</v>
      </c>
      <c r="BN17" s="935" t="s">
        <v>485</v>
      </c>
      <c r="BO17" s="495" t="s">
        <v>485</v>
      </c>
      <c r="BP17" s="935" t="s">
        <v>485</v>
      </c>
      <c r="BQ17" s="495" t="s">
        <v>485</v>
      </c>
      <c r="BR17" s="935" t="s">
        <v>485</v>
      </c>
      <c r="BS17" s="495" t="s">
        <v>485</v>
      </c>
      <c r="BT17" s="942" t="s">
        <v>485</v>
      </c>
      <c r="BU17" s="494" t="s">
        <v>485</v>
      </c>
      <c r="BV17" s="935" t="s">
        <v>485</v>
      </c>
      <c r="BW17" s="493" t="s">
        <v>485</v>
      </c>
      <c r="BX17" s="927" t="s">
        <v>485</v>
      </c>
      <c r="BY17" s="494" t="s">
        <v>485</v>
      </c>
      <c r="BZ17" s="942" t="s">
        <v>485</v>
      </c>
      <c r="CA17" s="494" t="s">
        <v>485</v>
      </c>
      <c r="CB17" s="942" t="s">
        <v>485</v>
      </c>
      <c r="CC17" s="494" t="s">
        <v>485</v>
      </c>
      <c r="CD17" s="942" t="s">
        <v>485</v>
      </c>
      <c r="CE17" s="494" t="s">
        <v>485</v>
      </c>
      <c r="CF17" s="942" t="s">
        <v>485</v>
      </c>
      <c r="CG17" s="494" t="s">
        <v>485</v>
      </c>
      <c r="CH17" s="942" t="s">
        <v>485</v>
      </c>
      <c r="CI17" s="494" t="s">
        <v>485</v>
      </c>
      <c r="CJ17" s="942" t="s">
        <v>485</v>
      </c>
      <c r="CK17" s="494" t="s">
        <v>485</v>
      </c>
      <c r="CL17" s="1502" t="s">
        <v>485</v>
      </c>
      <c r="CM17" s="1757" t="s">
        <v>485</v>
      </c>
      <c r="CN17" s="927" t="s">
        <v>485</v>
      </c>
      <c r="CO17" s="494" t="s">
        <v>485</v>
      </c>
      <c r="CP17" s="942" t="s">
        <v>485</v>
      </c>
      <c r="CQ17" s="494" t="s">
        <v>485</v>
      </c>
      <c r="CR17" s="942" t="s">
        <v>485</v>
      </c>
      <c r="CS17" s="494" t="s">
        <v>485</v>
      </c>
      <c r="CT17" s="942" t="s">
        <v>485</v>
      </c>
      <c r="CU17" s="494" t="s">
        <v>485</v>
      </c>
      <c r="CV17" s="942" t="s">
        <v>485</v>
      </c>
      <c r="CW17" s="494" t="s">
        <v>485</v>
      </c>
      <c r="CX17" s="942" t="s">
        <v>485</v>
      </c>
      <c r="CY17" s="494" t="s">
        <v>485</v>
      </c>
      <c r="CZ17" s="942" t="s">
        <v>485</v>
      </c>
      <c r="DA17" s="494" t="s">
        <v>485</v>
      </c>
      <c r="DB17" s="1502"/>
      <c r="DC17" s="1757"/>
      <c r="DD17" s="2049"/>
    </row>
    <row r="18" spans="1:108" s="5" customFormat="1" thickBot="1">
      <c r="A18" s="902" t="s">
        <v>524</v>
      </c>
      <c r="B18" s="905">
        <v>1</v>
      </c>
      <c r="C18" s="906">
        <v>0.99056295960359009</v>
      </c>
      <c r="D18" s="496">
        <v>1</v>
      </c>
      <c r="E18" s="497">
        <v>0.99377161610225639</v>
      </c>
      <c r="F18" s="498">
        <v>0</v>
      </c>
      <c r="G18" s="499">
        <v>0</v>
      </c>
      <c r="H18" s="496">
        <v>1</v>
      </c>
      <c r="I18" s="497">
        <v>0.99699336754003376</v>
      </c>
      <c r="J18" s="498">
        <v>0</v>
      </c>
      <c r="K18" s="499">
        <v>0</v>
      </c>
      <c r="L18" s="496">
        <v>0</v>
      </c>
      <c r="M18" s="497">
        <v>0</v>
      </c>
      <c r="N18" s="498">
        <v>0</v>
      </c>
      <c r="O18" s="499">
        <v>0</v>
      </c>
      <c r="P18" s="905">
        <v>1</v>
      </c>
      <c r="Q18" s="906">
        <v>0.92066634139541403</v>
      </c>
      <c r="R18" s="496">
        <v>1</v>
      </c>
      <c r="S18" s="497">
        <v>0.88817638995376536</v>
      </c>
      <c r="T18" s="498">
        <v>0</v>
      </c>
      <c r="U18" s="499">
        <v>0</v>
      </c>
      <c r="V18" s="496">
        <v>0</v>
      </c>
      <c r="W18" s="497">
        <v>1</v>
      </c>
      <c r="X18" s="498">
        <v>0</v>
      </c>
      <c r="Y18" s="499">
        <v>0</v>
      </c>
      <c r="Z18" s="496">
        <v>0</v>
      </c>
      <c r="AA18" s="497">
        <v>0</v>
      </c>
      <c r="AB18" s="498">
        <v>0</v>
      </c>
      <c r="AC18" s="499">
        <v>0</v>
      </c>
      <c r="AD18" s="905" t="s">
        <v>485</v>
      </c>
      <c r="AE18" s="906" t="s">
        <v>485</v>
      </c>
      <c r="AF18" s="496" t="s">
        <v>485</v>
      </c>
      <c r="AG18" s="497" t="s">
        <v>485</v>
      </c>
      <c r="AH18" s="498" t="s">
        <v>485</v>
      </c>
      <c r="AI18" s="499" t="s">
        <v>485</v>
      </c>
      <c r="AJ18" s="496" t="s">
        <v>485</v>
      </c>
      <c r="AK18" s="497" t="s">
        <v>485</v>
      </c>
      <c r="AL18" s="498" t="s">
        <v>485</v>
      </c>
      <c r="AM18" s="499" t="s">
        <v>485</v>
      </c>
      <c r="AN18" s="496" t="s">
        <v>485</v>
      </c>
      <c r="AO18" s="497" t="s">
        <v>485</v>
      </c>
      <c r="AP18" s="498" t="s">
        <v>485</v>
      </c>
      <c r="AQ18" s="499" t="s">
        <v>485</v>
      </c>
      <c r="AR18" s="929" t="s">
        <v>485</v>
      </c>
      <c r="AS18" s="923" t="s">
        <v>485</v>
      </c>
      <c r="AT18" s="936" t="s">
        <v>485</v>
      </c>
      <c r="AU18" s="931" t="s">
        <v>485</v>
      </c>
      <c r="AV18" s="936" t="s">
        <v>485</v>
      </c>
      <c r="AW18" s="931" t="s">
        <v>485</v>
      </c>
      <c r="AX18" s="936" t="s">
        <v>485</v>
      </c>
      <c r="AY18" s="931" t="s">
        <v>485</v>
      </c>
      <c r="AZ18" s="936" t="s">
        <v>485</v>
      </c>
      <c r="BA18" s="931" t="s">
        <v>485</v>
      </c>
      <c r="BB18" s="936" t="s">
        <v>485</v>
      </c>
      <c r="BC18" s="931" t="s">
        <v>485</v>
      </c>
      <c r="BD18" s="943" t="s">
        <v>30</v>
      </c>
      <c r="BE18" s="634" t="s">
        <v>30</v>
      </c>
      <c r="BF18" s="936" t="s">
        <v>485</v>
      </c>
      <c r="BG18" s="500" t="s">
        <v>485</v>
      </c>
      <c r="BH18" s="929" t="s">
        <v>485</v>
      </c>
      <c r="BI18" s="923" t="s">
        <v>485</v>
      </c>
      <c r="BJ18" s="936" t="s">
        <v>485</v>
      </c>
      <c r="BK18" s="931" t="s">
        <v>485</v>
      </c>
      <c r="BL18" s="936" t="s">
        <v>485</v>
      </c>
      <c r="BM18" s="931" t="s">
        <v>485</v>
      </c>
      <c r="BN18" s="936" t="s">
        <v>485</v>
      </c>
      <c r="BO18" s="931" t="s">
        <v>485</v>
      </c>
      <c r="BP18" s="936" t="s">
        <v>485</v>
      </c>
      <c r="BQ18" s="931" t="s">
        <v>485</v>
      </c>
      <c r="BR18" s="936" t="s">
        <v>485</v>
      </c>
      <c r="BS18" s="931" t="s">
        <v>485</v>
      </c>
      <c r="BT18" s="943" t="s">
        <v>485</v>
      </c>
      <c r="BU18" s="634" t="s">
        <v>485</v>
      </c>
      <c r="BV18" s="936" t="s">
        <v>485</v>
      </c>
      <c r="BW18" s="1509" t="s">
        <v>485</v>
      </c>
      <c r="BX18" s="1758" t="s">
        <v>485</v>
      </c>
      <c r="BY18" s="634" t="s">
        <v>485</v>
      </c>
      <c r="BZ18" s="943" t="s">
        <v>485</v>
      </c>
      <c r="CA18" s="634" t="s">
        <v>485</v>
      </c>
      <c r="CB18" s="943" t="s">
        <v>485</v>
      </c>
      <c r="CC18" s="634" t="s">
        <v>485</v>
      </c>
      <c r="CD18" s="943" t="s">
        <v>485</v>
      </c>
      <c r="CE18" s="634" t="s">
        <v>485</v>
      </c>
      <c r="CF18" s="943" t="s">
        <v>485</v>
      </c>
      <c r="CG18" s="634" t="s">
        <v>485</v>
      </c>
      <c r="CH18" s="943" t="s">
        <v>485</v>
      </c>
      <c r="CI18" s="634" t="s">
        <v>485</v>
      </c>
      <c r="CJ18" s="943" t="s">
        <v>485</v>
      </c>
      <c r="CK18" s="634" t="s">
        <v>485</v>
      </c>
      <c r="CL18" s="1759" t="s">
        <v>485</v>
      </c>
      <c r="CM18" s="1760" t="s">
        <v>485</v>
      </c>
      <c r="CN18" s="1758" t="s">
        <v>485</v>
      </c>
      <c r="CO18" s="634" t="s">
        <v>485</v>
      </c>
      <c r="CP18" s="943" t="s">
        <v>485</v>
      </c>
      <c r="CQ18" s="634" t="s">
        <v>485</v>
      </c>
      <c r="CR18" s="943" t="s">
        <v>485</v>
      </c>
      <c r="CS18" s="634" t="s">
        <v>485</v>
      </c>
      <c r="CT18" s="943" t="s">
        <v>485</v>
      </c>
      <c r="CU18" s="634" t="s">
        <v>485</v>
      </c>
      <c r="CV18" s="943" t="s">
        <v>485</v>
      </c>
      <c r="CW18" s="634" t="s">
        <v>485</v>
      </c>
      <c r="CX18" s="943" t="s">
        <v>485</v>
      </c>
      <c r="CY18" s="634" t="s">
        <v>485</v>
      </c>
      <c r="CZ18" s="943" t="s">
        <v>485</v>
      </c>
      <c r="DA18" s="634" t="s">
        <v>485</v>
      </c>
      <c r="DB18" s="1759"/>
      <c r="DC18" s="1760"/>
      <c r="DD18" s="2049"/>
    </row>
    <row r="19" spans="1:108">
      <c r="A19" s="6"/>
      <c r="S19" s="185"/>
    </row>
    <row r="21" spans="1:108">
      <c r="AR21" s="15"/>
      <c r="AS21" s="15"/>
      <c r="BH21" s="15"/>
      <c r="BI21" s="15"/>
    </row>
    <row r="22" spans="1:108">
      <c r="AR22" s="15"/>
      <c r="AS22" s="15"/>
      <c r="BH22" s="15"/>
      <c r="BI22" s="15"/>
    </row>
  </sheetData>
  <mergeCells count="62">
    <mergeCell ref="BX6:CM6"/>
    <mergeCell ref="BX7:BY7"/>
    <mergeCell ref="BZ7:CA7"/>
    <mergeCell ref="CB7:CC7"/>
    <mergeCell ref="CD7:CE7"/>
    <mergeCell ref="CF7:CG7"/>
    <mergeCell ref="CH7:CI7"/>
    <mergeCell ref="CJ7:CK7"/>
    <mergeCell ref="CL7:CM7"/>
    <mergeCell ref="AR6:BG6"/>
    <mergeCell ref="AR7:AS7"/>
    <mergeCell ref="AT7:AU7"/>
    <mergeCell ref="AV7:AW7"/>
    <mergeCell ref="AX7:AY7"/>
    <mergeCell ref="AZ7:BA7"/>
    <mergeCell ref="BB7:BC7"/>
    <mergeCell ref="BF7:BG7"/>
    <mergeCell ref="BD7:BE7"/>
    <mergeCell ref="AD6:AQ6"/>
    <mergeCell ref="AD7:AE7"/>
    <mergeCell ref="AF7:AG7"/>
    <mergeCell ref="AH7:AI7"/>
    <mergeCell ref="AJ7:AK7"/>
    <mergeCell ref="AL7:AM7"/>
    <mergeCell ref="AN7:AO7"/>
    <mergeCell ref="AP7:AQ7"/>
    <mergeCell ref="B3:N3"/>
    <mergeCell ref="B4:N4"/>
    <mergeCell ref="V7:W7"/>
    <mergeCell ref="X7:Y7"/>
    <mergeCell ref="Z7:AA7"/>
    <mergeCell ref="AB7:AC7"/>
    <mergeCell ref="B6:O6"/>
    <mergeCell ref="P6:AC6"/>
    <mergeCell ref="L7:M7"/>
    <mergeCell ref="N7:O7"/>
    <mergeCell ref="P7:Q7"/>
    <mergeCell ref="R7:S7"/>
    <mergeCell ref="T7:U7"/>
    <mergeCell ref="B7:C7"/>
    <mergeCell ref="D7:E7"/>
    <mergeCell ref="F7:G7"/>
    <mergeCell ref="H7:I7"/>
    <mergeCell ref="J7:K7"/>
    <mergeCell ref="BH6:BW6"/>
    <mergeCell ref="BH7:BI7"/>
    <mergeCell ref="BJ7:BK7"/>
    <mergeCell ref="BL7:BM7"/>
    <mergeCell ref="BN7:BO7"/>
    <mergeCell ref="BP7:BQ7"/>
    <mergeCell ref="BR7:BS7"/>
    <mergeCell ref="BV7:BW7"/>
    <mergeCell ref="BT7:BU7"/>
    <mergeCell ref="CN6:DC6"/>
    <mergeCell ref="CN7:CO7"/>
    <mergeCell ref="CP7:CQ7"/>
    <mergeCell ref="CR7:CS7"/>
    <mergeCell ref="CT7:CU7"/>
    <mergeCell ref="CV7:CW7"/>
    <mergeCell ref="CX7:CY7"/>
    <mergeCell ref="CZ7:DA7"/>
    <mergeCell ref="DB7:DC7"/>
  </mergeCells>
  <pageMargins left="0.25" right="0.25" top="0.75" bottom="0.75" header="0.3" footer="0.3"/>
  <pageSetup paperSize="8" orientation="landscape" r:id="rId1"/>
  <headerFooter>
    <oddFooter>&amp;C_x000D_&amp;1#&amp;"Calibri"&amp;10&amp;K000000 C2 - Internal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D824E-EBD3-4F5F-B66F-387DFE0264D1}">
  <dimension ref="A1:E10"/>
  <sheetViews>
    <sheetView workbookViewId="0">
      <selection sqref="A1:E1"/>
    </sheetView>
  </sheetViews>
  <sheetFormatPr defaultRowHeight="14.45"/>
  <cols>
    <col min="1" max="1" width="6.5703125" customWidth="1"/>
    <col min="2" max="2" width="38.42578125" customWidth="1"/>
    <col min="3" max="3" width="51.5703125" customWidth="1"/>
    <col min="4" max="4" width="41.5703125" customWidth="1"/>
  </cols>
  <sheetData>
    <row r="1" spans="1:5" ht="17.45">
      <c r="A1" s="2323" t="s">
        <v>525</v>
      </c>
      <c r="B1" s="2323"/>
      <c r="C1" s="2323"/>
      <c r="D1" s="2323"/>
      <c r="E1" s="2323"/>
    </row>
    <row r="2" spans="1:5">
      <c r="A2" s="7"/>
      <c r="B2" s="7"/>
      <c r="C2" s="7"/>
      <c r="D2" s="7"/>
      <c r="E2" s="7"/>
    </row>
    <row r="3" spans="1:5">
      <c r="A3" s="7"/>
      <c r="B3" s="7"/>
      <c r="C3" s="7"/>
      <c r="D3" s="7"/>
      <c r="E3" s="7"/>
    </row>
    <row r="4" spans="1:5" ht="15" thickBot="1">
      <c r="A4" s="7"/>
      <c r="B4" s="1669"/>
      <c r="C4" s="1670" t="s">
        <v>11</v>
      </c>
      <c r="D4" s="1813" t="s">
        <v>12</v>
      </c>
      <c r="E4" s="7"/>
    </row>
    <row r="5" spans="1:5" ht="94.5" customHeight="1">
      <c r="A5" s="7"/>
      <c r="B5" s="1671" t="s">
        <v>526</v>
      </c>
      <c r="C5" s="1808" t="s">
        <v>527</v>
      </c>
      <c r="D5" s="2092" t="s">
        <v>527</v>
      </c>
      <c r="E5" s="7"/>
    </row>
    <row r="6" spans="1:5" ht="43.5" customHeight="1">
      <c r="A6" s="7"/>
      <c r="B6" s="1672" t="s">
        <v>528</v>
      </c>
      <c r="C6" s="1809" t="s">
        <v>30</v>
      </c>
      <c r="D6" s="2093" t="s">
        <v>30</v>
      </c>
      <c r="E6" s="7"/>
    </row>
    <row r="7" spans="1:5" ht="30" customHeight="1">
      <c r="A7" s="7"/>
      <c r="B7" s="1673" t="s">
        <v>529</v>
      </c>
      <c r="C7" s="1810" t="s">
        <v>30</v>
      </c>
      <c r="D7" s="2094" t="s">
        <v>30</v>
      </c>
      <c r="E7" s="7"/>
    </row>
    <row r="8" spans="1:5" ht="33" customHeight="1">
      <c r="A8" s="7"/>
      <c r="B8" s="1673" t="s">
        <v>530</v>
      </c>
      <c r="C8" s="1811" t="s">
        <v>30</v>
      </c>
      <c r="D8" s="2095" t="s">
        <v>30</v>
      </c>
      <c r="E8" s="7"/>
    </row>
    <row r="9" spans="1:5" ht="64.5" customHeight="1">
      <c r="A9" s="7"/>
      <c r="B9" s="1674" t="s">
        <v>531</v>
      </c>
      <c r="C9" s="1809" t="s">
        <v>30</v>
      </c>
      <c r="D9" s="2093" t="s">
        <v>30</v>
      </c>
      <c r="E9" s="7"/>
    </row>
    <row r="10" spans="1:5" ht="32.85" customHeight="1" thickBot="1">
      <c r="A10" s="7"/>
      <c r="B10" s="1675" t="s">
        <v>532</v>
      </c>
      <c r="C10" s="1812" t="s">
        <v>30</v>
      </c>
      <c r="D10" s="2096" t="s">
        <v>30</v>
      </c>
      <c r="E10" s="7"/>
    </row>
  </sheetData>
  <mergeCells count="1">
    <mergeCell ref="A1:E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5B2FA-FE4E-47BD-BC7B-292823DEDE76}">
  <sheetPr>
    <tabColor theme="0"/>
  </sheetPr>
  <dimension ref="A1:F12"/>
  <sheetViews>
    <sheetView workbookViewId="0">
      <selection sqref="A1:E1"/>
    </sheetView>
  </sheetViews>
  <sheetFormatPr defaultRowHeight="14.45"/>
  <cols>
    <col min="2" max="2" width="66.5703125" customWidth="1"/>
  </cols>
  <sheetData>
    <row r="1" spans="1:6" ht="17.45">
      <c r="A1" s="2323" t="s">
        <v>533</v>
      </c>
      <c r="B1" s="2323"/>
      <c r="C1" s="2323"/>
      <c r="D1" s="2323"/>
      <c r="E1" s="2323"/>
    </row>
    <row r="3" spans="1:6" ht="15" thickBot="1">
      <c r="B3" s="7"/>
      <c r="C3" s="7"/>
      <c r="D3" s="7"/>
      <c r="E3" s="7"/>
    </row>
    <row r="4" spans="1:6" ht="15" thickBot="1">
      <c r="B4" s="1676"/>
      <c r="C4" s="2100" t="s">
        <v>11</v>
      </c>
      <c r="D4" s="2097" t="s">
        <v>12</v>
      </c>
      <c r="E4" s="7"/>
    </row>
    <row r="5" spans="1:6" ht="66.75" customHeight="1">
      <c r="B5" s="1761" t="s">
        <v>534</v>
      </c>
      <c r="C5" s="1913">
        <v>0</v>
      </c>
      <c r="D5" s="2098">
        <v>0</v>
      </c>
      <c r="E5" s="7"/>
    </row>
    <row r="6" spans="1:6" ht="28.5" customHeight="1" thickBot="1">
      <c r="B6" s="1914" t="s">
        <v>535</v>
      </c>
      <c r="C6" s="2101" t="s">
        <v>28</v>
      </c>
      <c r="D6" s="2099" t="s">
        <v>28</v>
      </c>
      <c r="E6" s="7"/>
    </row>
    <row r="7" spans="1:6">
      <c r="C7" s="47"/>
    </row>
    <row r="12" spans="1:6">
      <c r="F12" s="1912"/>
    </row>
  </sheetData>
  <mergeCells count="1">
    <mergeCell ref="A1:E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C43A4-76E0-47D6-A14C-62985EB044A3}">
  <sheetPr>
    <tabColor theme="0"/>
  </sheetPr>
  <dimension ref="A1:E7"/>
  <sheetViews>
    <sheetView workbookViewId="0">
      <selection sqref="A1:E1"/>
    </sheetView>
  </sheetViews>
  <sheetFormatPr defaultRowHeight="14.45"/>
  <cols>
    <col min="2" max="2" width="56.85546875" customWidth="1"/>
  </cols>
  <sheetData>
    <row r="1" spans="1:5" ht="17.45">
      <c r="A1" s="2323" t="s">
        <v>536</v>
      </c>
      <c r="B1" s="2323"/>
      <c r="C1" s="2323"/>
      <c r="D1" s="2323"/>
      <c r="E1" s="2323"/>
    </row>
    <row r="4" spans="1:5" ht="15" thickBot="1">
      <c r="B4" s="1626"/>
      <c r="C4" s="1627" t="s">
        <v>11</v>
      </c>
      <c r="D4" s="1627" t="s">
        <v>12</v>
      </c>
    </row>
    <row r="5" spans="1:5" ht="27" thickBot="1">
      <c r="B5" s="1628" t="s">
        <v>537</v>
      </c>
      <c r="C5" s="1891"/>
      <c r="D5" s="1892"/>
    </row>
    <row r="6" spans="1:5" ht="30.75" customHeight="1">
      <c r="B6" s="1629" t="s">
        <v>538</v>
      </c>
      <c r="C6" s="1937">
        <v>11</v>
      </c>
      <c r="D6" s="1938">
        <v>15</v>
      </c>
    </row>
    <row r="7" spans="1:5" ht="25.35" customHeight="1" thickBot="1">
      <c r="B7" s="1630" t="s">
        <v>539</v>
      </c>
      <c r="C7" s="1814">
        <v>20</v>
      </c>
      <c r="D7" s="1939">
        <v>12</v>
      </c>
      <c r="E7" s="354"/>
    </row>
  </sheetData>
  <mergeCells count="1">
    <mergeCell ref="A1:E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FA545-61B1-4D22-A01E-5222A5BA2DF2}">
  <sheetPr codeName="Sheet28">
    <tabColor theme="0"/>
  </sheetPr>
  <dimension ref="B1:J32"/>
  <sheetViews>
    <sheetView showGridLines="0" zoomScaleNormal="100" workbookViewId="0"/>
  </sheetViews>
  <sheetFormatPr defaultColWidth="8.85546875" defaultRowHeight="13.9"/>
  <cols>
    <col min="1" max="1" width="3.5703125" style="7" customWidth="1"/>
    <col min="2" max="2" width="30.42578125" style="7" customWidth="1"/>
    <col min="3" max="3" width="36.85546875" style="8" customWidth="1"/>
    <col min="4" max="5" width="15.5703125" style="23" customWidth="1"/>
    <col min="6" max="9" width="14.5703125" style="7" customWidth="1"/>
    <col min="10" max="10" width="12.5703125" style="7" customWidth="1"/>
    <col min="11" max="16384" width="8.85546875" style="7"/>
  </cols>
  <sheetData>
    <row r="1" spans="2:10" ht="17.45">
      <c r="B1" s="11" t="s">
        <v>540</v>
      </c>
    </row>
    <row r="2" spans="2:10" ht="17.45">
      <c r="B2" s="395" t="s">
        <v>541</v>
      </c>
      <c r="C2" s="396"/>
    </row>
    <row r="3" spans="2:10" s="159" customFormat="1" ht="12.6" thickBot="1">
      <c r="B3" s="960"/>
      <c r="C3" s="961"/>
      <c r="D3" s="158"/>
      <c r="E3" s="158"/>
    </row>
    <row r="4" spans="2:10" s="5" customFormat="1" thickBot="1">
      <c r="B4" s="967" t="s">
        <v>470</v>
      </c>
      <c r="C4" s="970" t="s">
        <v>5</v>
      </c>
      <c r="D4" s="968" t="s">
        <v>6</v>
      </c>
      <c r="E4" s="968" t="s">
        <v>7</v>
      </c>
      <c r="F4" s="968" t="s">
        <v>8</v>
      </c>
      <c r="G4" s="968" t="s">
        <v>9</v>
      </c>
      <c r="H4" s="968" t="s">
        <v>10</v>
      </c>
      <c r="I4" s="968" t="s">
        <v>11</v>
      </c>
      <c r="J4" s="969" t="s">
        <v>12</v>
      </c>
    </row>
    <row r="5" spans="2:10" s="5" customFormat="1" ht="13.15">
      <c r="B5" s="964" t="s">
        <v>93</v>
      </c>
      <c r="C5" s="965" t="s">
        <v>542</v>
      </c>
      <c r="D5" s="945">
        <v>4486162</v>
      </c>
      <c r="E5" s="945">
        <v>413321</v>
      </c>
      <c r="F5" s="966">
        <v>1140342</v>
      </c>
      <c r="G5" s="966">
        <v>3330468</v>
      </c>
      <c r="H5" s="1062">
        <v>4077406</v>
      </c>
      <c r="I5" s="1062">
        <v>4014657</v>
      </c>
      <c r="J5" s="2102">
        <v>3963165</v>
      </c>
    </row>
    <row r="6" spans="2:10" s="5" customFormat="1" ht="13.15">
      <c r="B6" s="957" t="s">
        <v>99</v>
      </c>
      <c r="C6" s="954" t="s">
        <v>542</v>
      </c>
      <c r="D6" s="43">
        <v>28229942</v>
      </c>
      <c r="E6" s="43">
        <v>2841408</v>
      </c>
      <c r="F6" s="44">
        <v>9142442</v>
      </c>
      <c r="G6" s="44">
        <v>25237615</v>
      </c>
      <c r="H6" s="1063">
        <v>28736112</v>
      </c>
      <c r="I6" s="1919">
        <v>31136769</v>
      </c>
      <c r="J6" s="2103">
        <v>32265967</v>
      </c>
    </row>
    <row r="7" spans="2:10" s="5" customFormat="1" ht="13.15">
      <c r="B7" s="957" t="s">
        <v>98</v>
      </c>
      <c r="C7" s="954" t="s">
        <v>542</v>
      </c>
      <c r="D7" s="44">
        <v>26882581</v>
      </c>
      <c r="E7" s="44">
        <v>3069220</v>
      </c>
      <c r="F7" s="44">
        <v>10261591</v>
      </c>
      <c r="G7" s="44">
        <v>25512720</v>
      </c>
      <c r="H7" s="1815">
        <v>28513853</v>
      </c>
      <c r="I7" s="1818">
        <v>29892261</v>
      </c>
      <c r="J7" s="2104">
        <v>30083639</v>
      </c>
    </row>
    <row r="8" spans="2:10" s="5" customFormat="1" thickBot="1">
      <c r="B8" s="962" t="s">
        <v>32</v>
      </c>
      <c r="C8" s="955" t="s">
        <v>542</v>
      </c>
      <c r="D8" s="963">
        <f t="shared" ref="D8:G8" si="0">SUM(D5:D7)</f>
        <v>59598685</v>
      </c>
      <c r="E8" s="963">
        <f t="shared" si="0"/>
        <v>6323949</v>
      </c>
      <c r="F8" s="963">
        <f t="shared" si="0"/>
        <v>20544375</v>
      </c>
      <c r="G8" s="963">
        <f t="shared" si="0"/>
        <v>54080803</v>
      </c>
      <c r="H8" s="1816">
        <f>SUM(H5:H7)</f>
        <v>61327371</v>
      </c>
      <c r="I8" s="1817">
        <f>SUM(I5:I7)</f>
        <v>65043687</v>
      </c>
      <c r="J8" s="1817">
        <f>SUM(J5:J7)</f>
        <v>66312771</v>
      </c>
    </row>
    <row r="9" spans="2:10" s="5" customFormat="1" thickBot="1">
      <c r="B9" s="18"/>
      <c r="C9" s="45"/>
      <c r="D9" s="19"/>
      <c r="E9" s="19"/>
      <c r="F9" s="19"/>
      <c r="G9" s="19"/>
      <c r="H9" s="19"/>
      <c r="I9" s="19"/>
    </row>
    <row r="10" spans="2:10" s="5" customFormat="1" thickBot="1">
      <c r="B10" s="948" t="s">
        <v>543</v>
      </c>
      <c r="C10" s="952" t="s">
        <v>5</v>
      </c>
      <c r="D10" s="949" t="s">
        <v>6</v>
      </c>
      <c r="E10" s="949" t="s">
        <v>7</v>
      </c>
      <c r="F10" s="949" t="s">
        <v>8</v>
      </c>
      <c r="G10" s="949" t="s">
        <v>9</v>
      </c>
      <c r="H10" s="949" t="s">
        <v>10</v>
      </c>
      <c r="I10" s="968" t="s">
        <v>11</v>
      </c>
      <c r="J10" s="1061" t="s">
        <v>12</v>
      </c>
    </row>
    <row r="11" spans="2:10" s="5" customFormat="1" ht="39.6">
      <c r="B11" s="2784" t="s">
        <v>93</v>
      </c>
      <c r="C11" s="953" t="s">
        <v>544</v>
      </c>
      <c r="D11" s="946" t="s">
        <v>30</v>
      </c>
      <c r="E11" s="946" t="s">
        <v>30</v>
      </c>
      <c r="F11" s="946" t="s">
        <v>30</v>
      </c>
      <c r="G11" s="946" t="s">
        <v>30</v>
      </c>
      <c r="H11" s="1066">
        <v>47217</v>
      </c>
      <c r="I11" s="1066">
        <v>40884</v>
      </c>
      <c r="J11" s="1095">
        <v>40286</v>
      </c>
    </row>
    <row r="12" spans="2:10" s="5" customFormat="1" ht="39.6">
      <c r="B12" s="2785"/>
      <c r="C12" s="954" t="s">
        <v>545</v>
      </c>
      <c r="D12" s="43" t="s">
        <v>30</v>
      </c>
      <c r="E12" s="43" t="s">
        <v>30</v>
      </c>
      <c r="F12" s="43" t="s">
        <v>30</v>
      </c>
      <c r="G12" s="43" t="s">
        <v>30</v>
      </c>
      <c r="H12" s="385">
        <v>19709</v>
      </c>
      <c r="I12" s="385">
        <v>20915</v>
      </c>
      <c r="J12" s="1506">
        <v>19744</v>
      </c>
    </row>
    <row r="13" spans="2:10" ht="27" thickBot="1">
      <c r="B13" s="2786"/>
      <c r="C13" s="955" t="s">
        <v>546</v>
      </c>
      <c r="D13" s="947">
        <v>74181</v>
      </c>
      <c r="E13" s="947">
        <v>45295</v>
      </c>
      <c r="F13" s="947">
        <v>88174</v>
      </c>
      <c r="G13" s="947">
        <v>64655</v>
      </c>
      <c r="H13" s="947">
        <f>SUM(H11:H12)</f>
        <v>66926</v>
      </c>
      <c r="I13" s="947">
        <f>SUM(I11:I12)</f>
        <v>61799</v>
      </c>
      <c r="J13" s="1064">
        <f>SUM(J11:J12)</f>
        <v>60030</v>
      </c>
    </row>
    <row r="14" spans="2:10" s="5" customFormat="1" ht="39.6">
      <c r="B14" s="2784" t="s">
        <v>99</v>
      </c>
      <c r="C14" s="953" t="s">
        <v>544</v>
      </c>
      <c r="D14" s="946" t="s">
        <v>30</v>
      </c>
      <c r="E14" s="946" t="s">
        <v>30</v>
      </c>
      <c r="F14" s="946" t="s">
        <v>30</v>
      </c>
      <c r="G14" s="946" t="s">
        <v>30</v>
      </c>
      <c r="H14" s="1066">
        <v>168090</v>
      </c>
      <c r="I14" s="1066">
        <v>171245</v>
      </c>
      <c r="J14" s="1504">
        <v>175143</v>
      </c>
    </row>
    <row r="15" spans="2:10" s="5" customFormat="1" ht="39.6">
      <c r="B15" s="2785"/>
      <c r="C15" s="954" t="s">
        <v>545</v>
      </c>
      <c r="D15" s="43" t="s">
        <v>30</v>
      </c>
      <c r="E15" s="43" t="s">
        <v>30</v>
      </c>
      <c r="F15" s="43" t="s">
        <v>30</v>
      </c>
      <c r="G15" s="43" t="s">
        <v>30</v>
      </c>
      <c r="H15" s="385">
        <v>15711</v>
      </c>
      <c r="I15" s="385">
        <v>28102</v>
      </c>
      <c r="J15" s="1505">
        <v>29485</v>
      </c>
    </row>
    <row r="16" spans="2:10" s="5" customFormat="1" ht="27" thickBot="1">
      <c r="B16" s="2786"/>
      <c r="C16" s="955" t="s">
        <v>546</v>
      </c>
      <c r="D16" s="947">
        <v>195807</v>
      </c>
      <c r="E16" s="947">
        <v>37270</v>
      </c>
      <c r="F16" s="947">
        <v>58949</v>
      </c>
      <c r="G16" s="947">
        <v>166699</v>
      </c>
      <c r="H16" s="947">
        <f>SUM(H14:H15)</f>
        <v>183801</v>
      </c>
      <c r="I16" s="947">
        <f>SUM(I14:I15)</f>
        <v>199347</v>
      </c>
      <c r="J16" s="1064">
        <f>SUM(J14:J15)</f>
        <v>204628</v>
      </c>
    </row>
    <row r="17" spans="2:10" ht="39.6">
      <c r="B17" s="2784" t="s">
        <v>98</v>
      </c>
      <c r="C17" s="953" t="s">
        <v>544</v>
      </c>
      <c r="D17" s="946" t="s">
        <v>30</v>
      </c>
      <c r="E17" s="946" t="s">
        <v>30</v>
      </c>
      <c r="F17" s="946" t="s">
        <v>30</v>
      </c>
      <c r="G17" s="946" t="s">
        <v>30</v>
      </c>
      <c r="H17" s="1066">
        <v>179487</v>
      </c>
      <c r="I17" s="1066">
        <v>173001</v>
      </c>
      <c r="J17" s="1504">
        <v>175990</v>
      </c>
    </row>
    <row r="18" spans="2:10" ht="39.6">
      <c r="B18" s="2785"/>
      <c r="C18" s="954" t="s">
        <v>545</v>
      </c>
      <c r="D18" s="43" t="s">
        <v>30</v>
      </c>
      <c r="E18" s="43" t="s">
        <v>30</v>
      </c>
      <c r="F18" s="43" t="s">
        <v>30</v>
      </c>
      <c r="G18" s="43" t="s">
        <v>30</v>
      </c>
      <c r="H18" s="385">
        <v>18983</v>
      </c>
      <c r="I18" s="385">
        <v>30509</v>
      </c>
      <c r="J18" s="1505">
        <v>28257</v>
      </c>
    </row>
    <row r="19" spans="2:10" s="5" customFormat="1" ht="27" thickBot="1">
      <c r="B19" s="2786"/>
      <c r="C19" s="955" t="s">
        <v>546</v>
      </c>
      <c r="D19" s="947">
        <v>193933</v>
      </c>
      <c r="E19" s="947">
        <v>56686</v>
      </c>
      <c r="F19" s="947">
        <v>115895</v>
      </c>
      <c r="G19" s="947">
        <v>186225</v>
      </c>
      <c r="H19" s="947">
        <f>SUM(H17:H18)</f>
        <v>198470</v>
      </c>
      <c r="I19" s="947">
        <f>SUM(I17:I18)</f>
        <v>203510</v>
      </c>
      <c r="J19" s="1064">
        <f>SUM(J17:J18)</f>
        <v>204247</v>
      </c>
    </row>
    <row r="20" spans="2:10" s="5" customFormat="1" ht="27" thickBot="1">
      <c r="B20" s="950" t="s">
        <v>32</v>
      </c>
      <c r="C20" s="956" t="s">
        <v>546</v>
      </c>
      <c r="D20" s="951">
        <f t="shared" ref="D20:J20" si="1">SUM(D13,D16,D19)</f>
        <v>463921</v>
      </c>
      <c r="E20" s="951">
        <f t="shared" si="1"/>
        <v>139251</v>
      </c>
      <c r="F20" s="951">
        <f t="shared" si="1"/>
        <v>263018</v>
      </c>
      <c r="G20" s="951">
        <f t="shared" si="1"/>
        <v>417579</v>
      </c>
      <c r="H20" s="951">
        <f t="shared" si="1"/>
        <v>449197</v>
      </c>
      <c r="I20" s="951">
        <f t="shared" si="1"/>
        <v>464656</v>
      </c>
      <c r="J20" s="1065">
        <f t="shared" si="1"/>
        <v>468905</v>
      </c>
    </row>
    <row r="21" spans="2:10" s="5" customFormat="1" thickBot="1">
      <c r="B21" s="18"/>
      <c r="C21" s="45"/>
      <c r="D21" s="19"/>
      <c r="E21" s="19"/>
      <c r="F21" s="19"/>
      <c r="G21" s="19"/>
      <c r="H21" s="19"/>
      <c r="I21" s="19"/>
    </row>
    <row r="22" spans="2:10" s="5" customFormat="1" thickBot="1">
      <c r="B22" s="948" t="s">
        <v>547</v>
      </c>
      <c r="C22" s="952" t="s">
        <v>5</v>
      </c>
      <c r="D22" s="949" t="s">
        <v>6</v>
      </c>
      <c r="E22" s="949" t="s">
        <v>7</v>
      </c>
      <c r="F22" s="949" t="s">
        <v>8</v>
      </c>
      <c r="G22" s="949" t="s">
        <v>9</v>
      </c>
      <c r="H22" s="949" t="s">
        <v>10</v>
      </c>
      <c r="I22" s="968" t="s">
        <v>11</v>
      </c>
      <c r="J22" s="1061" t="s">
        <v>12</v>
      </c>
    </row>
    <row r="23" spans="2:10" s="5" customFormat="1" ht="26.45">
      <c r="B23" s="964" t="s">
        <v>93</v>
      </c>
      <c r="C23" s="965" t="s">
        <v>548</v>
      </c>
      <c r="D23" s="945">
        <v>370298</v>
      </c>
      <c r="E23" s="945">
        <v>439473</v>
      </c>
      <c r="F23" s="945">
        <v>455769</v>
      </c>
      <c r="G23" s="945">
        <v>394846</v>
      </c>
      <c r="H23" s="844">
        <v>368715</v>
      </c>
      <c r="I23" s="844">
        <v>367627</v>
      </c>
      <c r="J23" s="2105">
        <v>413519</v>
      </c>
    </row>
    <row r="24" spans="2:10" s="5" customFormat="1" ht="26.45">
      <c r="B24" s="957" t="s">
        <v>99</v>
      </c>
      <c r="C24" s="954" t="s">
        <v>548</v>
      </c>
      <c r="D24" s="43">
        <v>107386</v>
      </c>
      <c r="E24" s="43">
        <v>39763</v>
      </c>
      <c r="F24" s="43">
        <v>56671</v>
      </c>
      <c r="G24" s="43">
        <v>63500</v>
      </c>
      <c r="H24" s="385">
        <v>74016</v>
      </c>
      <c r="I24" s="385">
        <v>90464</v>
      </c>
      <c r="J24" s="1866">
        <v>96759</v>
      </c>
    </row>
    <row r="25" spans="2:10" s="5" customFormat="1" ht="26.45">
      <c r="B25" s="957" t="s">
        <v>98</v>
      </c>
      <c r="C25" s="954" t="s">
        <v>548</v>
      </c>
      <c r="D25" s="43">
        <v>252379</v>
      </c>
      <c r="E25" s="43">
        <v>287005</v>
      </c>
      <c r="F25" s="43">
        <v>279280</v>
      </c>
      <c r="G25" s="43">
        <v>255882</v>
      </c>
      <c r="H25" s="385">
        <v>288112</v>
      </c>
      <c r="I25" s="385">
        <v>308397</v>
      </c>
      <c r="J25" s="1505">
        <v>292397</v>
      </c>
    </row>
    <row r="26" spans="2:10" s="5" customFormat="1" ht="27" thickBot="1">
      <c r="B26" s="958" t="s">
        <v>32</v>
      </c>
      <c r="C26" s="955" t="s">
        <v>548</v>
      </c>
      <c r="D26" s="959">
        <f t="shared" ref="D26:H26" si="2">SUM(D23:D25)</f>
        <v>730063</v>
      </c>
      <c r="E26" s="959">
        <f t="shared" si="2"/>
        <v>766241</v>
      </c>
      <c r="F26" s="959">
        <f t="shared" si="2"/>
        <v>791720</v>
      </c>
      <c r="G26" s="959">
        <f t="shared" si="2"/>
        <v>714228</v>
      </c>
      <c r="H26" s="959">
        <f t="shared" si="2"/>
        <v>730843</v>
      </c>
      <c r="I26" s="959">
        <f>SUM(I23:I25)</f>
        <v>766488</v>
      </c>
      <c r="J26" s="1067">
        <f>SUM(J23:J25)</f>
        <v>802675</v>
      </c>
    </row>
    <row r="32" spans="2:10">
      <c r="C32" s="8" t="s">
        <v>47</v>
      </c>
    </row>
  </sheetData>
  <mergeCells count="3">
    <mergeCell ref="B11:B13"/>
    <mergeCell ref="B17:B19"/>
    <mergeCell ref="B14:B16"/>
  </mergeCells>
  <phoneticPr fontId="15" type="noConversion"/>
  <pageMargins left="0.25" right="0.25" top="0.75" bottom="0.75" header="0.3" footer="0.3"/>
  <pageSetup paperSize="8" orientation="landscape" r:id="rId1"/>
  <headerFooter>
    <oddFooter>&amp;C_x000D_&amp;1#&amp;"Calibri"&amp;10&amp;K000000 C2 - Internal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36E67-B4EE-4764-A897-F411986AEF6B}">
  <sheetPr codeName="Sheet30">
    <tabColor theme="0"/>
    <pageSetUpPr fitToPage="1"/>
  </sheetPr>
  <dimension ref="A1:K66"/>
  <sheetViews>
    <sheetView showGridLines="0" zoomScaleNormal="100" zoomScaleSheetLayoutView="100" workbookViewId="0">
      <pane xSplit="2" ySplit="3" topLeftCell="G48" activePane="bottomRight" state="frozen"/>
      <selection pane="bottomRight"/>
      <selection pane="bottomLeft" activeCell="A4" sqref="A4"/>
      <selection pane="topRight" activeCell="C1" sqref="C1"/>
    </sheetView>
  </sheetViews>
  <sheetFormatPr defaultColWidth="9.140625" defaultRowHeight="13.9"/>
  <cols>
    <col min="1" max="1" width="9.140625" style="40" customWidth="1"/>
    <col min="2" max="2" width="62.5703125" style="168" customWidth="1"/>
    <col min="3" max="9" width="26.42578125" style="168" customWidth="1"/>
    <col min="10" max="16384" width="9.140625" style="39"/>
  </cols>
  <sheetData>
    <row r="1" spans="1:10" ht="17.45">
      <c r="A1" s="169" t="s">
        <v>549</v>
      </c>
    </row>
    <row r="2" spans="1:10" ht="18" thickBot="1">
      <c r="A2" s="169" t="s">
        <v>550</v>
      </c>
      <c r="C2" s="187"/>
      <c r="D2" s="187"/>
      <c r="E2" s="187"/>
      <c r="F2" s="187"/>
      <c r="G2" s="187"/>
      <c r="H2" s="187"/>
      <c r="I2" s="187"/>
    </row>
    <row r="3" spans="1:10" ht="14.45" thickBot="1">
      <c r="A3" s="39"/>
      <c r="B3" s="186"/>
      <c r="C3" s="971" t="s">
        <v>6</v>
      </c>
      <c r="D3" s="971" t="s">
        <v>7</v>
      </c>
      <c r="E3" s="971" t="s">
        <v>8</v>
      </c>
      <c r="F3" s="971" t="s">
        <v>9</v>
      </c>
      <c r="G3" s="971" t="s">
        <v>10</v>
      </c>
      <c r="H3" s="971" t="s">
        <v>11</v>
      </c>
      <c r="I3" s="971" t="s">
        <v>12</v>
      </c>
    </row>
    <row r="4" spans="1:10" ht="14.25" customHeight="1">
      <c r="A4" s="2790" t="s">
        <v>93</v>
      </c>
      <c r="B4" s="972" t="s">
        <v>551</v>
      </c>
      <c r="C4" s="1107">
        <v>0</v>
      </c>
      <c r="D4" s="1107">
        <v>0</v>
      </c>
      <c r="E4" s="1107">
        <v>0</v>
      </c>
      <c r="F4" s="1107">
        <v>0</v>
      </c>
      <c r="G4" s="1107">
        <v>0</v>
      </c>
      <c r="H4" s="1778">
        <v>0</v>
      </c>
      <c r="I4" s="1968">
        <v>0</v>
      </c>
    </row>
    <row r="5" spans="1:10" ht="14.25" customHeight="1">
      <c r="A5" s="2790"/>
      <c r="B5" s="973" t="s">
        <v>552</v>
      </c>
      <c r="C5" s="1107">
        <v>100</v>
      </c>
      <c r="D5" s="1107">
        <v>279</v>
      </c>
      <c r="E5" s="1107">
        <v>87</v>
      </c>
      <c r="F5" s="1107">
        <v>157</v>
      </c>
      <c r="G5" s="1104">
        <v>368.2</v>
      </c>
      <c r="H5" s="1770">
        <v>515.90599999999995</v>
      </c>
      <c r="I5" s="1967">
        <v>406.76</v>
      </c>
    </row>
    <row r="6" spans="1:10" ht="14.25" customHeight="1">
      <c r="A6" s="2790"/>
      <c r="B6" s="973" t="s">
        <v>553</v>
      </c>
      <c r="C6" s="1107">
        <v>0</v>
      </c>
      <c r="D6" s="1107">
        <v>0</v>
      </c>
      <c r="E6" s="1107">
        <v>0</v>
      </c>
      <c r="F6" s="1107">
        <v>0</v>
      </c>
      <c r="G6" s="1107">
        <v>0</v>
      </c>
      <c r="H6" s="1778">
        <v>0</v>
      </c>
      <c r="I6" s="1969">
        <v>0</v>
      </c>
    </row>
    <row r="7" spans="1:10" ht="14.25" customHeight="1">
      <c r="A7" s="2790"/>
      <c r="B7" s="973" t="s">
        <v>554</v>
      </c>
      <c r="C7" s="569">
        <v>9.98E-2</v>
      </c>
      <c r="D7" s="569">
        <v>0.27961399999999997</v>
      </c>
      <c r="E7" s="569">
        <v>0.2</v>
      </c>
      <c r="F7" s="1107">
        <v>112.008</v>
      </c>
      <c r="G7" s="1107">
        <v>84.037000000000006</v>
      </c>
      <c r="H7" s="1778">
        <v>148.69999999999999</v>
      </c>
      <c r="I7" s="1969">
        <v>84.8</v>
      </c>
    </row>
    <row r="8" spans="1:10" ht="26.45">
      <c r="A8" s="2790"/>
      <c r="B8" s="973" t="s">
        <v>555</v>
      </c>
      <c r="C8" s="1103">
        <v>1</v>
      </c>
      <c r="D8" s="1103">
        <v>1</v>
      </c>
      <c r="E8" s="1103">
        <v>1</v>
      </c>
      <c r="F8" s="1103" t="s">
        <v>556</v>
      </c>
      <c r="G8" s="1103" t="s">
        <v>556</v>
      </c>
      <c r="H8" s="1819" t="s">
        <v>556</v>
      </c>
      <c r="I8" s="2106" t="s">
        <v>556</v>
      </c>
    </row>
    <row r="9" spans="1:10" ht="14.25" customHeight="1">
      <c r="A9" s="2790"/>
      <c r="B9" s="973" t="s">
        <v>557</v>
      </c>
      <c r="C9" s="1187">
        <v>27.15</v>
      </c>
      <c r="D9" s="1187">
        <v>91.555000000000007</v>
      </c>
      <c r="E9" s="1187">
        <v>89.66</v>
      </c>
      <c r="F9" s="1104">
        <v>139.22300000000001</v>
      </c>
      <c r="G9" s="1104">
        <v>108</v>
      </c>
      <c r="H9" s="1770">
        <v>100.5</v>
      </c>
      <c r="I9" s="2107">
        <v>115</v>
      </c>
    </row>
    <row r="10" spans="1:10" ht="14.25" customHeight="1">
      <c r="A10" s="2790"/>
      <c r="B10" s="973" t="s">
        <v>558</v>
      </c>
      <c r="C10" s="1187"/>
      <c r="D10" s="1187"/>
      <c r="E10" s="1187"/>
      <c r="F10" s="1104"/>
      <c r="G10" s="1104"/>
      <c r="H10" s="1770">
        <v>16.2</v>
      </c>
      <c r="I10" s="2107">
        <v>11.9</v>
      </c>
    </row>
    <row r="11" spans="1:10" ht="14.25" customHeight="1">
      <c r="A11" s="2790"/>
      <c r="B11" s="973" t="s">
        <v>559</v>
      </c>
      <c r="C11" s="1103" t="s">
        <v>556</v>
      </c>
      <c r="D11" s="1103" t="s">
        <v>556</v>
      </c>
      <c r="E11" s="1103" t="s">
        <v>556</v>
      </c>
      <c r="F11" s="1103" t="s">
        <v>556</v>
      </c>
      <c r="G11" s="1103" t="s">
        <v>556</v>
      </c>
      <c r="H11" s="2108" t="s">
        <v>556</v>
      </c>
      <c r="I11" s="2108" t="s">
        <v>556</v>
      </c>
    </row>
    <row r="12" spans="1:10" ht="14.25" customHeight="1">
      <c r="A12" s="2790"/>
      <c r="B12" s="973" t="s">
        <v>560</v>
      </c>
      <c r="C12" s="1103" t="s">
        <v>556</v>
      </c>
      <c r="D12" s="1188">
        <v>0.22800000000000001</v>
      </c>
      <c r="E12" s="1188">
        <v>0.2</v>
      </c>
      <c r="F12" s="1103" t="s">
        <v>556</v>
      </c>
      <c r="G12" s="1103" t="s">
        <v>556</v>
      </c>
      <c r="H12" s="2117">
        <v>0.6</v>
      </c>
      <c r="I12" s="2108" t="s">
        <v>556</v>
      </c>
    </row>
    <row r="13" spans="1:10" ht="26.45" customHeight="1">
      <c r="A13" s="2790"/>
      <c r="B13" s="977" t="s">
        <v>561</v>
      </c>
      <c r="C13" s="1970">
        <f t="shared" ref="C13:H13" si="0">1-(C15/C14)</f>
        <v>0.87179487179487181</v>
      </c>
      <c r="D13" s="1970">
        <f t="shared" si="0"/>
        <v>0.83333333333333337</v>
      </c>
      <c r="E13" s="1970" t="s">
        <v>30</v>
      </c>
      <c r="F13" s="1970">
        <f t="shared" si="0"/>
        <v>0.93023255813953487</v>
      </c>
      <c r="G13" s="1970">
        <f t="shared" si="0"/>
        <v>0.97206703910614523</v>
      </c>
      <c r="H13" s="2109">
        <f t="shared" si="0"/>
        <v>0.98571428571428577</v>
      </c>
      <c r="I13" s="2022">
        <f>1-(I15/I14)</f>
        <v>0.97222222222222221</v>
      </c>
    </row>
    <row r="14" spans="1:10" ht="14.25" customHeight="1">
      <c r="A14" s="2790"/>
      <c r="B14" s="973" t="s">
        <v>562</v>
      </c>
      <c r="C14" s="568">
        <v>39</v>
      </c>
      <c r="D14" s="568">
        <v>42</v>
      </c>
      <c r="E14" s="568" t="s">
        <v>30</v>
      </c>
      <c r="F14" s="567">
        <v>86</v>
      </c>
      <c r="G14" s="567">
        <v>179</v>
      </c>
      <c r="H14" s="1820">
        <v>70</v>
      </c>
      <c r="I14" s="2110">
        <v>36</v>
      </c>
    </row>
    <row r="15" spans="1:10" ht="14.25" customHeight="1">
      <c r="A15" s="2790"/>
      <c r="B15" s="973" t="s">
        <v>563</v>
      </c>
      <c r="C15" s="1189">
        <v>5</v>
      </c>
      <c r="D15" s="1189">
        <v>7</v>
      </c>
      <c r="E15" s="568" t="s">
        <v>30</v>
      </c>
      <c r="F15" s="567">
        <v>6</v>
      </c>
      <c r="G15" s="567">
        <v>5</v>
      </c>
      <c r="H15" s="1820">
        <v>1</v>
      </c>
      <c r="I15" s="2110">
        <v>1</v>
      </c>
      <c r="J15" s="2014"/>
    </row>
    <row r="16" spans="1:10" ht="14.25" customHeight="1">
      <c r="A16" s="2790"/>
      <c r="B16" s="973" t="s">
        <v>564</v>
      </c>
      <c r="C16" s="1971">
        <f t="shared" ref="C16:G16" si="1">1-(C18/C17)</f>
        <v>0.7</v>
      </c>
      <c r="D16" s="1971">
        <f t="shared" si="1"/>
        <v>0.88372093023255816</v>
      </c>
      <c r="E16" s="1971" t="s">
        <v>30</v>
      </c>
      <c r="F16" s="1971">
        <f t="shared" si="1"/>
        <v>0.96296296296296302</v>
      </c>
      <c r="G16" s="1971">
        <f t="shared" si="1"/>
        <v>0.8529411764705882</v>
      </c>
      <c r="H16" s="1971">
        <f>1-(H18/H17)</f>
        <v>0.92307692307692313</v>
      </c>
      <c r="I16" s="2111">
        <f>1-(I18/I17)</f>
        <v>1</v>
      </c>
    </row>
    <row r="17" spans="1:11" ht="14.25" customHeight="1">
      <c r="A17" s="2790"/>
      <c r="B17" s="973" t="s">
        <v>565</v>
      </c>
      <c r="C17" s="1189">
        <v>30</v>
      </c>
      <c r="D17" s="1189">
        <v>43</v>
      </c>
      <c r="E17" s="568" t="s">
        <v>30</v>
      </c>
      <c r="F17" s="567">
        <v>27</v>
      </c>
      <c r="G17" s="567">
        <v>34</v>
      </c>
      <c r="H17" s="1820">
        <v>39</v>
      </c>
      <c r="I17" s="2110">
        <v>32</v>
      </c>
    </row>
    <row r="18" spans="1:11" ht="15" customHeight="1" thickBot="1">
      <c r="A18" s="2791"/>
      <c r="B18" s="976" t="s">
        <v>566</v>
      </c>
      <c r="C18" s="1190">
        <v>9</v>
      </c>
      <c r="D18" s="1190">
        <v>5</v>
      </c>
      <c r="E18" s="1108" t="s">
        <v>30</v>
      </c>
      <c r="F18" s="1191">
        <v>1</v>
      </c>
      <c r="G18" s="1191">
        <v>5</v>
      </c>
      <c r="H18" s="1191">
        <v>3</v>
      </c>
      <c r="I18" s="1191">
        <v>0</v>
      </c>
    </row>
    <row r="19" spans="1:11" ht="14.25" customHeight="1">
      <c r="A19" s="2789" t="s">
        <v>98</v>
      </c>
      <c r="B19" s="977" t="s">
        <v>551</v>
      </c>
      <c r="C19" s="569">
        <v>0</v>
      </c>
      <c r="D19" s="569">
        <v>11.03</v>
      </c>
      <c r="E19" s="569">
        <v>2.2210000000000001</v>
      </c>
      <c r="F19" s="1107">
        <v>25.382999999999999</v>
      </c>
      <c r="G19" s="1193">
        <v>17.846</v>
      </c>
      <c r="H19" s="1886">
        <v>20.236999999999998</v>
      </c>
      <c r="I19" s="1972">
        <v>9.3000000000000007</v>
      </c>
    </row>
    <row r="20" spans="1:11" ht="14.25" customHeight="1">
      <c r="A20" s="2790"/>
      <c r="B20" s="973" t="s">
        <v>552</v>
      </c>
      <c r="C20" s="569">
        <v>35</v>
      </c>
      <c r="D20" s="569">
        <v>11.741</v>
      </c>
      <c r="E20" s="569">
        <v>824.16700000000003</v>
      </c>
      <c r="F20" s="1107">
        <v>1438.9079999999999</v>
      </c>
      <c r="G20" s="1193">
        <v>1094.4000000000001</v>
      </c>
      <c r="H20" s="1886">
        <v>1643.55</v>
      </c>
      <c r="I20" s="1973">
        <v>1163.183</v>
      </c>
    </row>
    <row r="21" spans="1:11" ht="14.25" customHeight="1">
      <c r="A21" s="2790"/>
      <c r="B21" s="973" t="s">
        <v>553</v>
      </c>
      <c r="C21" s="569">
        <v>98.186000000000007</v>
      </c>
      <c r="D21" s="569">
        <v>381.62200000000001</v>
      </c>
      <c r="E21" s="569">
        <v>0.68100000000000005</v>
      </c>
      <c r="F21" s="1194">
        <v>15.34</v>
      </c>
      <c r="G21" s="1193">
        <v>0.9</v>
      </c>
      <c r="H21" s="1886">
        <v>1.48</v>
      </c>
      <c r="I21" s="1973">
        <v>0</v>
      </c>
    </row>
    <row r="22" spans="1:11" ht="14.25" customHeight="1">
      <c r="A22" s="2790"/>
      <c r="B22" s="973" t="s">
        <v>567</v>
      </c>
      <c r="C22" s="569">
        <v>8.5090000000000003</v>
      </c>
      <c r="D22" s="569">
        <v>177.11799999999999</v>
      </c>
      <c r="E22" s="569">
        <v>170</v>
      </c>
      <c r="F22" s="1107">
        <v>154.77199999999999</v>
      </c>
      <c r="G22" s="1195">
        <v>30.2</v>
      </c>
      <c r="H22" s="1887">
        <v>74.028000000000006</v>
      </c>
      <c r="I22" s="1973">
        <f>134043/1000</f>
        <v>134.04300000000001</v>
      </c>
    </row>
    <row r="23" spans="1:11" ht="26.45">
      <c r="A23" s="2790"/>
      <c r="B23" s="973" t="s">
        <v>568</v>
      </c>
      <c r="C23" s="568">
        <v>0</v>
      </c>
      <c r="D23" s="568">
        <v>0</v>
      </c>
      <c r="E23" s="568">
        <v>0</v>
      </c>
      <c r="F23" s="567">
        <v>0</v>
      </c>
      <c r="G23" s="568">
        <v>0</v>
      </c>
      <c r="H23" s="1888">
        <v>0</v>
      </c>
      <c r="I23" s="1974">
        <v>0</v>
      </c>
    </row>
    <row r="24" spans="1:11" ht="14.25" customHeight="1">
      <c r="A24" s="2790"/>
      <c r="B24" s="973" t="s">
        <v>557</v>
      </c>
      <c r="C24" s="1103" t="s">
        <v>556</v>
      </c>
      <c r="D24" s="568">
        <v>549.79999999999995</v>
      </c>
      <c r="E24" s="568">
        <v>474</v>
      </c>
      <c r="F24" s="567">
        <v>693</v>
      </c>
      <c r="G24" s="568">
        <v>615</v>
      </c>
      <c r="H24" s="1888">
        <v>642.70000000000005</v>
      </c>
      <c r="I24" s="1967">
        <v>610.9</v>
      </c>
    </row>
    <row r="25" spans="1:11" ht="14.25" customHeight="1">
      <c r="A25" s="2790"/>
      <c r="B25" s="973" t="s">
        <v>558</v>
      </c>
      <c r="C25" s="1103"/>
      <c r="D25" s="568"/>
      <c r="E25" s="568"/>
      <c r="F25" s="567"/>
      <c r="G25" s="568"/>
      <c r="H25" s="1976">
        <v>131.24799999999999</v>
      </c>
      <c r="I25" s="1967">
        <v>193.4</v>
      </c>
    </row>
    <row r="26" spans="1:11" ht="14.25" customHeight="1">
      <c r="A26" s="2790"/>
      <c r="B26" s="973" t="s">
        <v>559</v>
      </c>
      <c r="C26" s="1196" t="s">
        <v>569</v>
      </c>
      <c r="D26" s="1196" t="s">
        <v>569</v>
      </c>
      <c r="E26" s="1196" t="s">
        <v>569</v>
      </c>
      <c r="F26" s="567" t="s">
        <v>569</v>
      </c>
      <c r="G26" s="1975" t="s">
        <v>556</v>
      </c>
      <c r="H26" s="1974" t="s">
        <v>556</v>
      </c>
      <c r="I26" s="1974" t="s">
        <v>556</v>
      </c>
    </row>
    <row r="27" spans="1:11" ht="14.25" customHeight="1">
      <c r="A27" s="2790"/>
      <c r="B27" s="973" t="s">
        <v>560</v>
      </c>
      <c r="C27" s="568" t="s">
        <v>569</v>
      </c>
      <c r="D27" s="1187">
        <v>346.43</v>
      </c>
      <c r="E27" s="568" t="s">
        <v>556</v>
      </c>
      <c r="F27" s="567" t="s">
        <v>556</v>
      </c>
      <c r="G27" s="1975" t="s">
        <v>556</v>
      </c>
      <c r="H27" s="1974" t="s">
        <v>556</v>
      </c>
      <c r="I27" s="1979" t="s">
        <v>556</v>
      </c>
    </row>
    <row r="28" spans="1:11" ht="26.25" customHeight="1">
      <c r="A28" s="2790"/>
      <c r="B28" s="977" t="s">
        <v>570</v>
      </c>
      <c r="C28" s="1192">
        <v>1</v>
      </c>
      <c r="D28" s="1192">
        <v>0.95238095238095233</v>
      </c>
      <c r="E28" s="1192">
        <v>0.97919999999999996</v>
      </c>
      <c r="F28" s="1080">
        <v>0.96599999999999997</v>
      </c>
      <c r="G28" s="1879">
        <v>0.93200000000000005</v>
      </c>
      <c r="H28" s="1228">
        <v>1</v>
      </c>
      <c r="I28" s="1977">
        <v>1</v>
      </c>
    </row>
    <row r="29" spans="1:11" ht="14.25" customHeight="1">
      <c r="A29" s="2790"/>
      <c r="B29" s="973" t="s">
        <v>562</v>
      </c>
      <c r="C29" s="568">
        <v>47</v>
      </c>
      <c r="D29" s="568">
        <v>223</v>
      </c>
      <c r="E29" s="568">
        <v>48</v>
      </c>
      <c r="F29" s="567">
        <v>58</v>
      </c>
      <c r="G29" s="568">
        <v>44</v>
      </c>
      <c r="H29" s="1888">
        <v>39</v>
      </c>
      <c r="I29" s="1978">
        <v>46</v>
      </c>
    </row>
    <row r="30" spans="1:11" ht="14.25" customHeight="1">
      <c r="A30" s="2790"/>
      <c r="B30" s="973" t="s">
        <v>563</v>
      </c>
      <c r="C30" s="1189">
        <v>0</v>
      </c>
      <c r="D30" s="1189">
        <v>29</v>
      </c>
      <c r="E30" s="1189">
        <v>1</v>
      </c>
      <c r="F30" s="1189">
        <v>2</v>
      </c>
      <c r="G30" s="1197">
        <v>3</v>
      </c>
      <c r="H30" s="1889">
        <v>0</v>
      </c>
      <c r="I30" s="1978">
        <v>0</v>
      </c>
      <c r="J30" s="170"/>
      <c r="K30" s="170"/>
    </row>
    <row r="31" spans="1:11" ht="14.25" customHeight="1">
      <c r="A31" s="2790"/>
      <c r="B31" s="973" t="s">
        <v>564</v>
      </c>
      <c r="C31" s="1198">
        <v>0.81799999999999995</v>
      </c>
      <c r="D31" s="1198">
        <v>0.89800000000000002</v>
      </c>
      <c r="E31" s="1198">
        <v>0.84499999999999997</v>
      </c>
      <c r="F31" s="1198">
        <v>0.96599999999999997</v>
      </c>
      <c r="G31" s="1199">
        <v>0.92700000000000005</v>
      </c>
      <c r="H31" s="1890">
        <v>0.94</v>
      </c>
      <c r="I31" s="2005">
        <v>1</v>
      </c>
    </row>
    <row r="32" spans="1:11" ht="14.25" customHeight="1">
      <c r="A32" s="2790"/>
      <c r="B32" s="973" t="s">
        <v>565</v>
      </c>
      <c r="C32" s="1189">
        <v>99</v>
      </c>
      <c r="D32" s="1189">
        <v>176</v>
      </c>
      <c r="E32" s="1189">
        <v>232</v>
      </c>
      <c r="F32" s="1189">
        <v>200</v>
      </c>
      <c r="G32" s="1197">
        <v>82</v>
      </c>
      <c r="H32" s="1889">
        <v>17</v>
      </c>
      <c r="I32" s="1978">
        <v>11</v>
      </c>
    </row>
    <row r="33" spans="1:9" ht="15" customHeight="1" thickBot="1">
      <c r="A33" s="2791"/>
      <c r="B33" s="976" t="s">
        <v>566</v>
      </c>
      <c r="C33" s="1190">
        <v>18</v>
      </c>
      <c r="D33" s="1190">
        <v>18</v>
      </c>
      <c r="E33" s="1190">
        <v>37</v>
      </c>
      <c r="F33" s="1190">
        <v>32</v>
      </c>
      <c r="G33" s="1108">
        <v>6</v>
      </c>
      <c r="H33" s="1108">
        <v>1</v>
      </c>
      <c r="I33" s="1108">
        <v>0</v>
      </c>
    </row>
    <row r="34" spans="1:9" ht="14.25" customHeight="1">
      <c r="A34" s="2789" t="s">
        <v>99</v>
      </c>
      <c r="B34" s="973" t="s">
        <v>551</v>
      </c>
      <c r="C34" s="568">
        <v>0</v>
      </c>
      <c r="D34" s="568">
        <v>4.21</v>
      </c>
      <c r="E34" s="568">
        <v>167.9</v>
      </c>
      <c r="F34" s="570">
        <v>497.7</v>
      </c>
      <c r="G34" s="1200">
        <v>326.85700000000003</v>
      </c>
      <c r="H34" s="1200">
        <v>557.17399999999998</v>
      </c>
      <c r="I34" s="2112">
        <v>2203.7890000000002</v>
      </c>
    </row>
    <row r="35" spans="1:9" ht="14.25" customHeight="1">
      <c r="A35" s="2790"/>
      <c r="B35" s="973" t="s">
        <v>552</v>
      </c>
      <c r="C35" s="1187">
        <v>0</v>
      </c>
      <c r="D35" s="1187">
        <v>303.52999999999997</v>
      </c>
      <c r="E35" s="1187">
        <v>228.7</v>
      </c>
      <c r="F35" s="570">
        <v>429.55</v>
      </c>
      <c r="G35" s="1200">
        <v>587.51</v>
      </c>
      <c r="H35" s="1200">
        <v>1246.7249999999999</v>
      </c>
      <c r="I35" s="2113">
        <v>0</v>
      </c>
    </row>
    <row r="36" spans="1:9" ht="14.25" customHeight="1">
      <c r="A36" s="2790"/>
      <c r="B36" s="973" t="s">
        <v>553</v>
      </c>
      <c r="C36" s="1187">
        <v>561.63</v>
      </c>
      <c r="D36" s="1187">
        <v>87.46</v>
      </c>
      <c r="E36" s="1187">
        <v>308.99</v>
      </c>
      <c r="F36" s="570">
        <v>661.61</v>
      </c>
      <c r="G36" s="1200">
        <v>598.12</v>
      </c>
      <c r="H36" s="1200">
        <f>829.712+241.734</f>
        <v>1071.4459999999999</v>
      </c>
      <c r="I36" s="2113">
        <v>0</v>
      </c>
    </row>
    <row r="37" spans="1:9" ht="14.25" customHeight="1">
      <c r="A37" s="2790"/>
      <c r="B37" s="973" t="s">
        <v>554</v>
      </c>
      <c r="C37" s="1187">
        <v>72.36</v>
      </c>
      <c r="D37" s="1187">
        <v>255.059</v>
      </c>
      <c r="E37" s="1187">
        <v>99.04</v>
      </c>
      <c r="F37" s="570">
        <v>318.54000000000002</v>
      </c>
      <c r="G37" s="1201">
        <v>147.30000000000001</v>
      </c>
      <c r="H37" s="1201">
        <v>321.7</v>
      </c>
      <c r="I37" s="2113">
        <f>152317/1000</f>
        <v>152.31700000000001</v>
      </c>
    </row>
    <row r="38" spans="1:9" ht="26.45">
      <c r="A38" s="2790"/>
      <c r="B38" s="973" t="s">
        <v>555</v>
      </c>
      <c r="C38" s="1103" t="s">
        <v>556</v>
      </c>
      <c r="D38" s="1103" t="s">
        <v>556</v>
      </c>
      <c r="E38" s="1103" t="s">
        <v>556</v>
      </c>
      <c r="F38" s="1103" t="s">
        <v>556</v>
      </c>
      <c r="G38" s="1103" t="s">
        <v>556</v>
      </c>
      <c r="H38" s="1103" t="s">
        <v>556</v>
      </c>
      <c r="I38" s="2114">
        <f>322/(SUM(I34:I37))</f>
        <v>0.13666617715841306</v>
      </c>
    </row>
    <row r="39" spans="1:9" ht="14.25" customHeight="1">
      <c r="A39" s="2790"/>
      <c r="B39" s="973" t="s">
        <v>557</v>
      </c>
      <c r="C39" s="1187">
        <v>683.17</v>
      </c>
      <c r="D39" s="1187">
        <v>451.47</v>
      </c>
      <c r="E39" s="1187">
        <v>465.92</v>
      </c>
      <c r="F39" s="1111">
        <v>692.07500000000005</v>
      </c>
      <c r="G39" s="1202">
        <v>644.6</v>
      </c>
      <c r="H39" s="1202">
        <v>582.9</v>
      </c>
      <c r="I39" s="1104">
        <v>801.3</v>
      </c>
    </row>
    <row r="40" spans="1:9" ht="14.25" customHeight="1">
      <c r="A40" s="2790"/>
      <c r="B40" s="973" t="s">
        <v>558</v>
      </c>
      <c r="C40" s="1187"/>
      <c r="D40" s="1187"/>
      <c r="E40" s="1187"/>
      <c r="F40" s="1111"/>
      <c r="G40" s="1202"/>
      <c r="H40" s="1202">
        <f>69159/1000</f>
        <v>69.159000000000006</v>
      </c>
      <c r="I40" s="1104">
        <v>73.2</v>
      </c>
    </row>
    <row r="41" spans="1:9" ht="19.5" customHeight="1">
      <c r="A41" s="2790"/>
      <c r="B41" s="973" t="s">
        <v>559</v>
      </c>
      <c r="C41" s="1103" t="s">
        <v>556</v>
      </c>
      <c r="D41" s="1103" t="s">
        <v>556</v>
      </c>
      <c r="E41" s="1103" t="s">
        <v>556</v>
      </c>
      <c r="F41" s="1103" t="s">
        <v>556</v>
      </c>
      <c r="G41" s="1620" t="s">
        <v>556</v>
      </c>
      <c r="H41" s="1620" t="s">
        <v>556</v>
      </c>
      <c r="I41" s="1620" t="s">
        <v>556</v>
      </c>
    </row>
    <row r="42" spans="1:9" ht="15" customHeight="1">
      <c r="A42" s="2790"/>
      <c r="B42" s="973" t="s">
        <v>560</v>
      </c>
      <c r="C42" s="2116">
        <v>1642.0050000000001</v>
      </c>
      <c r="D42" s="569">
        <v>634.24800000000005</v>
      </c>
      <c r="E42" s="569">
        <v>859.81399999999996</v>
      </c>
      <c r="F42" s="1111">
        <v>1093.3920000000001</v>
      </c>
      <c r="G42" s="1882">
        <v>1267.7</v>
      </c>
      <c r="H42" s="1882">
        <v>1140.3</v>
      </c>
      <c r="I42" s="1620" t="s">
        <v>556</v>
      </c>
    </row>
    <row r="43" spans="1:9" ht="26.25" customHeight="1">
      <c r="A43" s="2790"/>
      <c r="B43" s="975" t="s">
        <v>561</v>
      </c>
      <c r="C43" s="483">
        <v>0.94399999999999995</v>
      </c>
      <c r="D43" s="1192">
        <v>0.9101123595505618</v>
      </c>
      <c r="E43" s="1192">
        <v>0.95099999999999996</v>
      </c>
      <c r="F43" s="1880">
        <v>0.95299999999999996</v>
      </c>
      <c r="G43" s="1881">
        <v>0.93979999999999997</v>
      </c>
      <c r="H43" s="1881">
        <f>(H44-H45)/H44</f>
        <v>0.9821428571428571</v>
      </c>
      <c r="I43" s="2115">
        <f>(I44-I45)/I44</f>
        <v>1</v>
      </c>
    </row>
    <row r="44" spans="1:9" ht="15" customHeight="1">
      <c r="A44" s="2790"/>
      <c r="B44" s="974" t="s">
        <v>562</v>
      </c>
      <c r="C44" s="569">
        <v>125</v>
      </c>
      <c r="D44" s="569">
        <v>89</v>
      </c>
      <c r="E44" s="569">
        <v>123</v>
      </c>
      <c r="F44" s="569">
        <v>171</v>
      </c>
      <c r="G44" s="1203">
        <v>133</v>
      </c>
      <c r="H44" s="1203">
        <v>224</v>
      </c>
      <c r="I44" s="1203">
        <v>147</v>
      </c>
    </row>
    <row r="45" spans="1:9" ht="15" customHeight="1">
      <c r="A45" s="2790"/>
      <c r="B45" s="973" t="s">
        <v>563</v>
      </c>
      <c r="C45" s="569">
        <v>7</v>
      </c>
      <c r="D45" s="569">
        <v>8</v>
      </c>
      <c r="E45" s="569">
        <v>6</v>
      </c>
      <c r="F45" s="569">
        <v>8</v>
      </c>
      <c r="G45" s="1203">
        <v>8</v>
      </c>
      <c r="H45" s="1203">
        <v>4</v>
      </c>
      <c r="I45" s="1203">
        <v>0</v>
      </c>
    </row>
    <row r="46" spans="1:9" ht="15" customHeight="1">
      <c r="A46" s="2790"/>
      <c r="B46" s="973" t="s">
        <v>564</v>
      </c>
      <c r="C46" s="483">
        <v>1</v>
      </c>
      <c r="D46" s="483">
        <v>1</v>
      </c>
      <c r="E46" s="483">
        <v>1</v>
      </c>
      <c r="F46" s="483">
        <v>1</v>
      </c>
      <c r="G46" s="1204">
        <v>1</v>
      </c>
      <c r="H46" s="1204">
        <f>(H47-H48)/H47</f>
        <v>1</v>
      </c>
      <c r="I46" s="1204">
        <f>(I47-I48)/I47</f>
        <v>1</v>
      </c>
    </row>
    <row r="47" spans="1:9" ht="15" customHeight="1">
      <c r="A47" s="2790"/>
      <c r="B47" s="973" t="s">
        <v>565</v>
      </c>
      <c r="C47" s="568">
        <v>34</v>
      </c>
      <c r="D47" s="568">
        <v>17</v>
      </c>
      <c r="E47" s="568">
        <v>0</v>
      </c>
      <c r="F47" s="568">
        <v>31</v>
      </c>
      <c r="G47" s="1205">
        <v>28</v>
      </c>
      <c r="H47" s="1205">
        <v>28</v>
      </c>
      <c r="I47" s="1205">
        <v>67</v>
      </c>
    </row>
    <row r="48" spans="1:9" ht="15" customHeight="1" thickBot="1">
      <c r="A48" s="2791"/>
      <c r="B48" s="976" t="s">
        <v>566</v>
      </c>
      <c r="C48" s="1190">
        <v>0</v>
      </c>
      <c r="D48" s="1190">
        <v>0</v>
      </c>
      <c r="E48" s="1206">
        <v>0</v>
      </c>
      <c r="F48" s="1206">
        <v>0</v>
      </c>
      <c r="G48" s="1885">
        <v>0</v>
      </c>
      <c r="H48" s="1885">
        <v>0</v>
      </c>
      <c r="I48" s="1885">
        <v>0</v>
      </c>
    </row>
    <row r="49" spans="1:11" ht="14.25" customHeight="1">
      <c r="A49" s="2787" t="s">
        <v>32</v>
      </c>
      <c r="B49" s="973" t="s">
        <v>551</v>
      </c>
      <c r="C49" s="1208">
        <f t="shared" ref="C49:I51" si="2">SUM(C4,C19,C34)</f>
        <v>0</v>
      </c>
      <c r="D49" s="1884">
        <f t="shared" si="2"/>
        <v>15.239999999999998</v>
      </c>
      <c r="E49" s="1884">
        <f t="shared" si="2"/>
        <v>170.12100000000001</v>
      </c>
      <c r="F49" s="1884">
        <f t="shared" si="2"/>
        <v>523.08299999999997</v>
      </c>
      <c r="G49" s="1884">
        <f t="shared" si="2"/>
        <v>344.70300000000003</v>
      </c>
      <c r="H49" s="1884">
        <f t="shared" si="2"/>
        <v>577.41099999999994</v>
      </c>
      <c r="I49" s="1884">
        <f t="shared" si="2"/>
        <v>2213.0890000000004</v>
      </c>
    </row>
    <row r="50" spans="1:11" ht="14.25" customHeight="1">
      <c r="A50" s="2788"/>
      <c r="B50" s="973" t="s">
        <v>571</v>
      </c>
      <c r="C50" s="1208">
        <f t="shared" si="2"/>
        <v>135</v>
      </c>
      <c r="D50" s="1209">
        <f t="shared" si="2"/>
        <v>594.27099999999996</v>
      </c>
      <c r="E50" s="1209">
        <f t="shared" si="2"/>
        <v>1139.867</v>
      </c>
      <c r="F50" s="1209">
        <f t="shared" si="2"/>
        <v>2025.4579999999999</v>
      </c>
      <c r="G50" s="1209">
        <f t="shared" si="2"/>
        <v>2050.11</v>
      </c>
      <c r="H50" s="1209">
        <f t="shared" si="2"/>
        <v>3406.181</v>
      </c>
      <c r="I50" s="1209">
        <f t="shared" si="2"/>
        <v>1569.943</v>
      </c>
    </row>
    <row r="51" spans="1:11" ht="14.25" customHeight="1">
      <c r="A51" s="2788"/>
      <c r="B51" s="973" t="s">
        <v>553</v>
      </c>
      <c r="C51" s="1210">
        <f t="shared" si="2"/>
        <v>659.81600000000003</v>
      </c>
      <c r="D51" s="1209">
        <f t="shared" si="2"/>
        <v>469.08199999999999</v>
      </c>
      <c r="E51" s="1209">
        <f t="shared" si="2"/>
        <v>309.67099999999999</v>
      </c>
      <c r="F51" s="1209">
        <f t="shared" si="2"/>
        <v>676.95</v>
      </c>
      <c r="G51" s="1209">
        <f t="shared" si="2"/>
        <v>599.02</v>
      </c>
      <c r="H51" s="1209">
        <f t="shared" si="2"/>
        <v>1072.9259999999999</v>
      </c>
      <c r="I51" s="1209">
        <f t="shared" si="2"/>
        <v>0</v>
      </c>
    </row>
    <row r="52" spans="1:11" ht="14.25" customHeight="1">
      <c r="A52" s="2788"/>
      <c r="B52" s="973" t="s">
        <v>554</v>
      </c>
      <c r="C52" s="1210">
        <f t="shared" ref="C52:I52" si="3">SUM(C7,C37,C22)</f>
        <v>80.968800000000002</v>
      </c>
      <c r="D52" s="1211">
        <f t="shared" si="3"/>
        <v>432.456614</v>
      </c>
      <c r="E52" s="1211">
        <f t="shared" si="3"/>
        <v>269.24</v>
      </c>
      <c r="F52" s="1211">
        <f t="shared" si="3"/>
        <v>585.31999999999994</v>
      </c>
      <c r="G52" s="1211">
        <f t="shared" si="3"/>
        <v>261.53700000000003</v>
      </c>
      <c r="H52" s="1211">
        <f t="shared" si="3"/>
        <v>544.428</v>
      </c>
      <c r="I52" s="1211">
        <f t="shared" si="3"/>
        <v>371.16</v>
      </c>
    </row>
    <row r="53" spans="1:11" ht="26.45">
      <c r="A53" s="2788"/>
      <c r="B53" s="973" t="s">
        <v>555</v>
      </c>
      <c r="C53" s="1212" t="s">
        <v>572</v>
      </c>
      <c r="D53" s="1213" t="s">
        <v>572</v>
      </c>
      <c r="E53" s="1213" t="s">
        <v>572</v>
      </c>
      <c r="F53" s="1097" t="s">
        <v>572</v>
      </c>
      <c r="G53" s="1097" t="s">
        <v>572</v>
      </c>
      <c r="H53" s="1097" t="s">
        <v>572</v>
      </c>
      <c r="I53" s="1097" t="s">
        <v>572</v>
      </c>
    </row>
    <row r="54" spans="1:11" ht="14.25" customHeight="1">
      <c r="A54" s="2788"/>
      <c r="B54" s="973" t="s">
        <v>557</v>
      </c>
      <c r="C54" s="1212" t="s">
        <v>572</v>
      </c>
      <c r="D54" s="1211">
        <f t="shared" ref="D54:G54" si="4">SUM(D9,D39,D24)</f>
        <v>1092.825</v>
      </c>
      <c r="E54" s="1211">
        <f t="shared" si="4"/>
        <v>1029.58</v>
      </c>
      <c r="F54" s="1211">
        <f t="shared" si="4"/>
        <v>1524.298</v>
      </c>
      <c r="G54" s="1214">
        <f t="shared" si="4"/>
        <v>1367.6</v>
      </c>
      <c r="H54" s="1211">
        <f>SUM(H9,H39,H24)</f>
        <v>1326.1</v>
      </c>
      <c r="I54" s="1211">
        <f>SUM(I9,I39,I24)</f>
        <v>1527.1999999999998</v>
      </c>
    </row>
    <row r="55" spans="1:11" ht="14.25" customHeight="1">
      <c r="A55" s="2788"/>
      <c r="B55" s="973" t="s">
        <v>558</v>
      </c>
      <c r="C55" s="1212"/>
      <c r="D55" s="1211"/>
      <c r="E55" s="1211"/>
      <c r="F55" s="1211"/>
      <c r="G55" s="1211"/>
      <c r="H55" s="1211">
        <f>SUM(H10,H40,H25)</f>
        <v>216.607</v>
      </c>
      <c r="I55" s="1211">
        <f>SUM(I10,I40,I25)</f>
        <v>278.5</v>
      </c>
    </row>
    <row r="56" spans="1:11" ht="14.25" customHeight="1">
      <c r="A56" s="2788"/>
      <c r="B56" s="973" t="s">
        <v>559</v>
      </c>
      <c r="C56" s="1212" t="s">
        <v>572</v>
      </c>
      <c r="D56" s="1097" t="s">
        <v>572</v>
      </c>
      <c r="E56" s="1097" t="s">
        <v>572</v>
      </c>
      <c r="F56" s="1097" t="s">
        <v>572</v>
      </c>
      <c r="G56" s="1097" t="s">
        <v>572</v>
      </c>
      <c r="H56" s="1212" t="s">
        <v>572</v>
      </c>
      <c r="I56" s="1097" t="s">
        <v>572</v>
      </c>
    </row>
    <row r="57" spans="1:11" ht="14.25" customHeight="1">
      <c r="A57" s="2788"/>
      <c r="B57" s="973" t="s">
        <v>560</v>
      </c>
      <c r="C57" s="1097" t="s">
        <v>572</v>
      </c>
      <c r="D57" s="1215">
        <f>SUM(D12,D42,D27)</f>
        <v>980.90599999999995</v>
      </c>
      <c r="E57" s="1097" t="s">
        <v>572</v>
      </c>
      <c r="F57" s="1883" t="s">
        <v>572</v>
      </c>
      <c r="G57" s="1097" t="s">
        <v>572</v>
      </c>
      <c r="H57" s="1097" t="s">
        <v>572</v>
      </c>
      <c r="I57" s="1097" t="s">
        <v>572</v>
      </c>
    </row>
    <row r="58" spans="1:11" ht="27" customHeight="1">
      <c r="A58" s="2788"/>
      <c r="B58" s="977" t="s">
        <v>561</v>
      </c>
      <c r="C58" s="1207">
        <f>AVERAGE(C43,C28,C13)</f>
        <v>0.93859829059829059</v>
      </c>
      <c r="D58" s="1207">
        <f>AVERAGE(D43,D28,D13)</f>
        <v>0.89860888175494924</v>
      </c>
      <c r="E58" s="1207">
        <f>AVERAGE(E43,E28,E13)</f>
        <v>0.96509999999999996</v>
      </c>
      <c r="F58" s="1217">
        <v>0.96699999999999997</v>
      </c>
      <c r="G58" s="1207">
        <f>AVERAGE(G13,G28,G43)</f>
        <v>0.94795567970204841</v>
      </c>
      <c r="H58" s="1217">
        <f>AVERAGE(H13,H28,H43)</f>
        <v>0.98928571428571432</v>
      </c>
      <c r="I58" s="1217">
        <f>AVERAGE(I13,I28,I43)</f>
        <v>0.99074074074074081</v>
      </c>
      <c r="J58" s="392"/>
      <c r="K58" s="392"/>
    </row>
    <row r="59" spans="1:11" ht="14.25" customHeight="1">
      <c r="A59" s="2788"/>
      <c r="B59" s="973" t="s">
        <v>562</v>
      </c>
      <c r="C59" s="1035">
        <f t="shared" ref="C59:I60" si="5">SUM(C14,C29,C44)</f>
        <v>211</v>
      </c>
      <c r="D59" s="1096">
        <f t="shared" si="5"/>
        <v>354</v>
      </c>
      <c r="E59" s="1096">
        <f t="shared" si="5"/>
        <v>171</v>
      </c>
      <c r="F59" s="1096">
        <f t="shared" si="5"/>
        <v>315</v>
      </c>
      <c r="G59" s="1035">
        <f t="shared" si="5"/>
        <v>356</v>
      </c>
      <c r="H59" s="1035">
        <f t="shared" si="5"/>
        <v>333</v>
      </c>
      <c r="I59" s="1096">
        <f t="shared" si="5"/>
        <v>229</v>
      </c>
    </row>
    <row r="60" spans="1:11" ht="14.25" customHeight="1">
      <c r="A60" s="2788"/>
      <c r="B60" s="973" t="s">
        <v>563</v>
      </c>
      <c r="C60" s="1035">
        <f t="shared" si="5"/>
        <v>12</v>
      </c>
      <c r="D60" s="1096">
        <f t="shared" si="5"/>
        <v>44</v>
      </c>
      <c r="E60" s="1096">
        <f t="shared" si="5"/>
        <v>7</v>
      </c>
      <c r="F60" s="1096">
        <f t="shared" si="5"/>
        <v>16</v>
      </c>
      <c r="G60" s="1035">
        <f t="shared" si="5"/>
        <v>16</v>
      </c>
      <c r="H60" s="1035">
        <f t="shared" si="5"/>
        <v>5</v>
      </c>
      <c r="I60" s="1096">
        <f t="shared" si="5"/>
        <v>1</v>
      </c>
    </row>
    <row r="61" spans="1:11" ht="14.25" customHeight="1">
      <c r="A61" s="2788"/>
      <c r="B61" s="973" t="s">
        <v>564</v>
      </c>
      <c r="C61" s="1216">
        <f>AVERAGE(C46,C31,C16)</f>
        <v>0.83933333333333326</v>
      </c>
      <c r="D61" s="1217">
        <v>0.88</v>
      </c>
      <c r="E61" s="1217">
        <v>0.85599999999999998</v>
      </c>
      <c r="F61" s="1217">
        <v>0.95599999999999996</v>
      </c>
      <c r="G61" s="1216">
        <v>0.92359999999999998</v>
      </c>
      <c r="H61" s="1216">
        <f>AVERAGE(H43,H28,H13)</f>
        <v>0.98928571428571432</v>
      </c>
      <c r="I61" s="1217">
        <f>AVERAGE(I46,I31,I16)</f>
        <v>1</v>
      </c>
      <c r="J61" s="170"/>
      <c r="K61" s="170"/>
    </row>
    <row r="62" spans="1:11" ht="14.25" customHeight="1">
      <c r="A62" s="2788"/>
      <c r="B62" s="973" t="s">
        <v>565</v>
      </c>
      <c r="C62" s="1096">
        <f t="shared" ref="C62:I63" si="6">SUM(C17,C32,C47)</f>
        <v>163</v>
      </c>
      <c r="D62" s="1096">
        <f t="shared" si="6"/>
        <v>236</v>
      </c>
      <c r="E62" s="1096">
        <f t="shared" si="6"/>
        <v>232</v>
      </c>
      <c r="F62" s="1096">
        <f t="shared" si="6"/>
        <v>258</v>
      </c>
      <c r="G62" s="1035">
        <f t="shared" si="6"/>
        <v>144</v>
      </c>
      <c r="H62" s="1035">
        <f t="shared" si="6"/>
        <v>84</v>
      </c>
      <c r="I62" s="1096">
        <f t="shared" si="6"/>
        <v>110</v>
      </c>
    </row>
    <row r="63" spans="1:11" ht="14.25" customHeight="1">
      <c r="A63" s="2788"/>
      <c r="B63" s="973" t="s">
        <v>566</v>
      </c>
      <c r="C63" s="1096">
        <f t="shared" si="6"/>
        <v>27</v>
      </c>
      <c r="D63" s="1096">
        <f t="shared" si="6"/>
        <v>23</v>
      </c>
      <c r="E63" s="1096">
        <f t="shared" si="6"/>
        <v>37</v>
      </c>
      <c r="F63" s="1096">
        <f t="shared" si="6"/>
        <v>33</v>
      </c>
      <c r="G63" s="1035">
        <f t="shared" si="6"/>
        <v>11</v>
      </c>
      <c r="H63" s="1035">
        <f t="shared" si="6"/>
        <v>4</v>
      </c>
      <c r="I63" s="1096">
        <f t="shared" si="6"/>
        <v>0</v>
      </c>
    </row>
    <row r="64" spans="1:11">
      <c r="E64" s="394"/>
    </row>
    <row r="65" spans="3:5">
      <c r="E65" s="393"/>
    </row>
    <row r="66" spans="3:5">
      <c r="C66" s="171"/>
      <c r="D66" s="172"/>
      <c r="E66" s="172"/>
    </row>
  </sheetData>
  <mergeCells count="4">
    <mergeCell ref="A49:A63"/>
    <mergeCell ref="A19:A33"/>
    <mergeCell ref="A34:A48"/>
    <mergeCell ref="A4:A18"/>
  </mergeCells>
  <pageMargins left="0.7" right="0.7" top="0.75" bottom="0.75" header="0.3" footer="0.3"/>
  <pageSetup paperSize="9" scale="49" fitToHeight="0" orientation="landscape" horizontalDpi="4294967293" r:id="rId1"/>
  <headerFooter>
    <oddHeader>&amp;L&amp;"Arial,Regular"&amp;9M.A.G CSR Data Reporting Spreadsheet
&amp;R&amp;G</oddHeader>
    <oddFooter>&amp;C&amp;"Arial,Regular"&amp;9
Produced by Simply Sustainable Ltd_x000D_&amp;1#&amp;"Calibri"&amp;10&amp;K000000 C2 - Internal</oddFooter>
  </headerFooter>
  <rowBreaks count="2" manualBreakCount="2">
    <brk id="42" max="8" man="1"/>
    <brk id="57" max="8" man="1"/>
  </rowBreaks>
  <legacyDrawingHF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2AF26-2A53-411B-89CD-48528EBD8E20}">
  <sheetPr codeName="Sheet29"/>
  <dimension ref="B1:K23"/>
  <sheetViews>
    <sheetView showGridLines="0" zoomScaleNormal="100" workbookViewId="0"/>
  </sheetViews>
  <sheetFormatPr defaultColWidth="8.85546875" defaultRowHeight="13.9"/>
  <cols>
    <col min="1" max="1" width="4.140625" style="7" customWidth="1"/>
    <col min="2" max="2" width="21.5703125" style="7" customWidth="1"/>
    <col min="3" max="3" width="45.140625" style="7" customWidth="1"/>
    <col min="4" max="6" width="10.85546875" style="7" customWidth="1"/>
    <col min="7" max="10" width="10" style="7" bestFit="1" customWidth="1"/>
    <col min="11" max="16384" width="8.85546875" style="7"/>
  </cols>
  <sheetData>
    <row r="1" spans="2:11" ht="17.45">
      <c r="B1" s="9" t="s">
        <v>573</v>
      </c>
    </row>
    <row r="2" spans="2:11" ht="17.45">
      <c r="B2" s="9" t="s">
        <v>574</v>
      </c>
    </row>
    <row r="3" spans="2:11" ht="18" thickBot="1">
      <c r="B3" s="9"/>
      <c r="C3" s="95"/>
    </row>
    <row r="4" spans="2:11" ht="31.35" customHeight="1" thickBot="1">
      <c r="B4" s="978"/>
      <c r="C4" s="1219" t="s">
        <v>575</v>
      </c>
      <c r="D4" s="1220">
        <v>2018</v>
      </c>
      <c r="E4" s="1221">
        <v>2019</v>
      </c>
      <c r="F4" s="1221">
        <v>2020</v>
      </c>
      <c r="G4" s="1222">
        <v>2021</v>
      </c>
      <c r="H4" s="1223">
        <v>2022</v>
      </c>
      <c r="I4" s="1223">
        <v>2023</v>
      </c>
      <c r="J4" s="1222">
        <v>2024</v>
      </c>
      <c r="K4" s="1943">
        <v>2025</v>
      </c>
    </row>
    <row r="5" spans="2:11" ht="15.6">
      <c r="B5" s="2792" t="s">
        <v>93</v>
      </c>
      <c r="C5" s="1070" t="s">
        <v>576</v>
      </c>
      <c r="D5" s="1068">
        <v>15</v>
      </c>
      <c r="E5" s="1068">
        <v>13.9</v>
      </c>
      <c r="F5" s="1068">
        <v>10.199999999999999</v>
      </c>
      <c r="G5" s="1068">
        <v>11.3</v>
      </c>
      <c r="H5" s="1068">
        <v>12.3</v>
      </c>
      <c r="I5" s="1068">
        <v>10.4</v>
      </c>
      <c r="J5" s="1940">
        <v>10.199999999999999</v>
      </c>
      <c r="K5" s="1944">
        <v>10.5</v>
      </c>
    </row>
    <row r="6" spans="2:11" ht="15.6">
      <c r="B6" s="2793"/>
      <c r="C6" s="1071" t="s">
        <v>577</v>
      </c>
      <c r="D6" s="1069">
        <v>14</v>
      </c>
      <c r="E6" s="1069">
        <v>13.2</v>
      </c>
      <c r="F6" s="1069">
        <v>11.5</v>
      </c>
      <c r="G6" s="1069">
        <v>11.6</v>
      </c>
      <c r="H6" s="1069">
        <v>13.2</v>
      </c>
      <c r="I6" s="1069">
        <v>11.2</v>
      </c>
      <c r="J6" s="1941">
        <v>11.4</v>
      </c>
      <c r="K6" s="1945">
        <v>13.1</v>
      </c>
    </row>
    <row r="7" spans="2:11">
      <c r="B7" s="2793"/>
      <c r="C7" s="1071" t="s">
        <v>578</v>
      </c>
      <c r="D7" s="1069" t="s">
        <v>30</v>
      </c>
      <c r="E7" s="1069" t="s">
        <v>30</v>
      </c>
      <c r="F7" s="1069" t="s">
        <v>30</v>
      </c>
      <c r="G7" s="1069">
        <v>7</v>
      </c>
      <c r="H7" s="1069">
        <v>7.8</v>
      </c>
      <c r="I7" s="1069">
        <v>6.9</v>
      </c>
      <c r="J7" s="1941">
        <v>7</v>
      </c>
      <c r="K7" s="1945">
        <v>8</v>
      </c>
    </row>
    <row r="8" spans="2:11" ht="14.45" thickBot="1">
      <c r="B8" s="2794"/>
      <c r="C8" s="1072" t="s">
        <v>579</v>
      </c>
      <c r="D8" s="1224">
        <v>0</v>
      </c>
      <c r="E8" s="1224">
        <v>0</v>
      </c>
      <c r="F8" s="1224">
        <v>0</v>
      </c>
      <c r="G8" s="1224">
        <v>0</v>
      </c>
      <c r="H8" s="1224">
        <v>0</v>
      </c>
      <c r="I8" s="1224">
        <v>0</v>
      </c>
      <c r="J8" s="2118">
        <v>0</v>
      </c>
      <c r="K8" s="2119">
        <v>0</v>
      </c>
    </row>
    <row r="9" spans="2:11" ht="15.6">
      <c r="B9" s="2793" t="s">
        <v>98</v>
      </c>
      <c r="C9" s="2015" t="s">
        <v>580</v>
      </c>
      <c r="D9" s="1068" t="s">
        <v>30</v>
      </c>
      <c r="E9" s="1068" t="s">
        <v>30</v>
      </c>
      <c r="F9" s="1068">
        <v>11</v>
      </c>
      <c r="G9" s="1068">
        <v>10</v>
      </c>
      <c r="H9" s="1068">
        <v>10</v>
      </c>
      <c r="I9" s="1068">
        <v>8</v>
      </c>
      <c r="J9" s="1940">
        <v>8</v>
      </c>
      <c r="K9" s="1944">
        <v>9</v>
      </c>
    </row>
    <row r="10" spans="2:11">
      <c r="B10" s="2798"/>
      <c r="C10" s="1073" t="s">
        <v>581</v>
      </c>
      <c r="D10" s="1069" t="s">
        <v>30</v>
      </c>
      <c r="E10" s="1069" t="s">
        <v>30</v>
      </c>
      <c r="F10" s="1069">
        <v>12</v>
      </c>
      <c r="G10" s="1069">
        <v>13</v>
      </c>
      <c r="H10" s="1069">
        <v>14</v>
      </c>
      <c r="I10" s="1069">
        <v>12</v>
      </c>
      <c r="J10" s="1941">
        <v>11</v>
      </c>
      <c r="K10" s="1945">
        <v>14</v>
      </c>
    </row>
    <row r="11" spans="2:11">
      <c r="B11" s="2798"/>
      <c r="C11" s="1073" t="s">
        <v>582</v>
      </c>
      <c r="D11" s="1069" t="s">
        <v>30</v>
      </c>
      <c r="E11" s="1069" t="s">
        <v>30</v>
      </c>
      <c r="F11" s="1069">
        <v>7</v>
      </c>
      <c r="G11" s="1069">
        <v>8</v>
      </c>
      <c r="H11" s="1069">
        <v>9</v>
      </c>
      <c r="I11" s="1069">
        <v>7</v>
      </c>
      <c r="J11" s="1941">
        <v>7</v>
      </c>
      <c r="K11" s="1945">
        <v>8</v>
      </c>
    </row>
    <row r="12" spans="2:11" ht="15.6">
      <c r="B12" s="2798"/>
      <c r="C12" s="1073" t="s">
        <v>583</v>
      </c>
      <c r="D12" s="1069">
        <v>17</v>
      </c>
      <c r="E12" s="1069">
        <v>16</v>
      </c>
      <c r="F12" s="1069">
        <v>11</v>
      </c>
      <c r="G12" s="1069">
        <v>10</v>
      </c>
      <c r="H12" s="1069">
        <v>12</v>
      </c>
      <c r="I12" s="1069">
        <v>11</v>
      </c>
      <c r="J12" s="1941">
        <v>12</v>
      </c>
      <c r="K12" s="1945">
        <v>13</v>
      </c>
    </row>
    <row r="13" spans="2:11">
      <c r="B13" s="2798"/>
      <c r="C13" s="1073" t="s">
        <v>584</v>
      </c>
      <c r="D13" s="1069">
        <v>13</v>
      </c>
      <c r="E13" s="1069">
        <v>13</v>
      </c>
      <c r="F13" s="1069">
        <v>11</v>
      </c>
      <c r="G13" s="1069">
        <v>11</v>
      </c>
      <c r="H13" s="1069">
        <v>12</v>
      </c>
      <c r="I13" s="1069">
        <v>10</v>
      </c>
      <c r="J13" s="1941">
        <v>11</v>
      </c>
      <c r="K13" s="1945">
        <v>13</v>
      </c>
    </row>
    <row r="14" spans="2:11">
      <c r="B14" s="2798"/>
      <c r="C14" s="1073" t="s">
        <v>585</v>
      </c>
      <c r="D14" s="1069">
        <v>9</v>
      </c>
      <c r="E14" s="1069">
        <v>9</v>
      </c>
      <c r="F14" s="1069">
        <v>7</v>
      </c>
      <c r="G14" s="1069">
        <v>7</v>
      </c>
      <c r="H14" s="1069">
        <v>8</v>
      </c>
      <c r="I14" s="1069">
        <v>7</v>
      </c>
      <c r="J14" s="1941">
        <v>7</v>
      </c>
      <c r="K14" s="1945">
        <v>9</v>
      </c>
    </row>
    <row r="15" spans="2:11" ht="15.6">
      <c r="B15" s="2798"/>
      <c r="C15" s="1073" t="s">
        <v>586</v>
      </c>
      <c r="D15" s="1069">
        <v>20</v>
      </c>
      <c r="E15" s="1069">
        <v>20</v>
      </c>
      <c r="F15" s="1069">
        <v>13</v>
      </c>
      <c r="G15" s="1069">
        <v>14</v>
      </c>
      <c r="H15" s="1069">
        <v>15</v>
      </c>
      <c r="I15" s="1069">
        <v>14</v>
      </c>
      <c r="J15" s="1941">
        <v>13</v>
      </c>
      <c r="K15" s="1945">
        <v>13</v>
      </c>
    </row>
    <row r="16" spans="2:11" ht="15.6">
      <c r="B16" s="2798"/>
      <c r="C16" s="1073" t="s">
        <v>587</v>
      </c>
      <c r="D16" s="1069">
        <v>15</v>
      </c>
      <c r="E16" s="1069">
        <v>16</v>
      </c>
      <c r="F16" s="1069">
        <v>14</v>
      </c>
      <c r="G16" s="1069">
        <v>14</v>
      </c>
      <c r="H16" s="1069">
        <v>15</v>
      </c>
      <c r="I16" s="1069">
        <v>14</v>
      </c>
      <c r="J16" s="1941">
        <v>12</v>
      </c>
      <c r="K16" s="1945">
        <v>14</v>
      </c>
    </row>
    <row r="17" spans="2:11" ht="14.45" thickBot="1">
      <c r="B17" s="2798"/>
      <c r="C17" s="1073" t="s">
        <v>588</v>
      </c>
      <c r="D17" s="1824">
        <v>9</v>
      </c>
      <c r="E17" s="1824">
        <v>10</v>
      </c>
      <c r="F17" s="1824">
        <v>8</v>
      </c>
      <c r="G17" s="1824">
        <v>8</v>
      </c>
      <c r="H17" s="1824">
        <v>8</v>
      </c>
      <c r="I17" s="1824">
        <v>8</v>
      </c>
      <c r="J17" s="1942">
        <v>7</v>
      </c>
      <c r="K17" s="1946">
        <v>9</v>
      </c>
    </row>
    <row r="18" spans="2:11" ht="14.45" thickBot="1">
      <c r="B18" s="2799"/>
      <c r="C18" s="1823" t="s">
        <v>579</v>
      </c>
      <c r="D18" s="1821">
        <v>0</v>
      </c>
      <c r="E18" s="1822">
        <v>0</v>
      </c>
      <c r="F18" s="1822">
        <v>0</v>
      </c>
      <c r="G18" s="1822">
        <v>0</v>
      </c>
      <c r="H18" s="1822">
        <v>0</v>
      </c>
      <c r="I18" s="1822">
        <v>0</v>
      </c>
      <c r="J18" s="2120">
        <v>0</v>
      </c>
      <c r="K18" s="2121">
        <v>0</v>
      </c>
    </row>
    <row r="19" spans="2:11" ht="15.6">
      <c r="B19" s="2795" t="s">
        <v>99</v>
      </c>
      <c r="C19" s="1074" t="s">
        <v>589</v>
      </c>
      <c r="D19" s="1068">
        <v>23.6</v>
      </c>
      <c r="E19" s="1068">
        <v>22.1</v>
      </c>
      <c r="F19" s="1068">
        <v>14.4</v>
      </c>
      <c r="G19" s="1068">
        <v>15.6</v>
      </c>
      <c r="H19" s="1068">
        <v>15.5</v>
      </c>
      <c r="I19" s="1068">
        <v>14.6</v>
      </c>
      <c r="J19" s="1940">
        <v>14.2</v>
      </c>
      <c r="K19" s="1944">
        <v>13.8</v>
      </c>
    </row>
    <row r="20" spans="2:11" ht="15.6">
      <c r="B20" s="2796"/>
      <c r="C20" s="1075" t="s">
        <v>590</v>
      </c>
      <c r="D20" s="1069">
        <v>14.4</v>
      </c>
      <c r="E20" s="1069">
        <v>14.4</v>
      </c>
      <c r="F20" s="1069">
        <v>11.9</v>
      </c>
      <c r="G20" s="1069">
        <v>12.3</v>
      </c>
      <c r="H20" s="1069">
        <v>12.6</v>
      </c>
      <c r="I20" s="1069">
        <v>10.8</v>
      </c>
      <c r="J20" s="1941">
        <v>10.7</v>
      </c>
      <c r="K20" s="1945">
        <v>12.9</v>
      </c>
    </row>
    <row r="21" spans="2:11" ht="16.149999999999999" thickBot="1">
      <c r="B21" s="2796"/>
      <c r="C21" s="1075" t="s">
        <v>591</v>
      </c>
      <c r="D21" s="1824">
        <v>46.4</v>
      </c>
      <c r="E21" s="1824">
        <v>43.7</v>
      </c>
      <c r="F21" s="1824">
        <v>46.6</v>
      </c>
      <c r="G21" s="1824">
        <v>44.1</v>
      </c>
      <c r="H21" s="1824">
        <v>46.5</v>
      </c>
      <c r="I21" s="1824">
        <v>47.9</v>
      </c>
      <c r="J21" s="1942">
        <v>48.5</v>
      </c>
      <c r="K21" s="1946">
        <v>51.5</v>
      </c>
    </row>
    <row r="22" spans="2:11" ht="14.45" thickBot="1">
      <c r="B22" s="2797"/>
      <c r="C22" s="1823" t="s">
        <v>579</v>
      </c>
      <c r="D22" s="1821">
        <v>1</v>
      </c>
      <c r="E22" s="1822">
        <v>1</v>
      </c>
      <c r="F22" s="1822">
        <v>1</v>
      </c>
      <c r="G22" s="1822">
        <v>0</v>
      </c>
      <c r="H22" s="1822">
        <v>0</v>
      </c>
      <c r="I22" s="1822">
        <v>0</v>
      </c>
      <c r="J22" s="2120">
        <v>0</v>
      </c>
      <c r="K22" s="2121">
        <v>0</v>
      </c>
    </row>
    <row r="23" spans="2:11" ht="14.45" thickBot="1">
      <c r="B23" s="1218" t="s">
        <v>592</v>
      </c>
      <c r="C23" s="1076" t="s">
        <v>593</v>
      </c>
      <c r="D23" s="1225">
        <f t="shared" ref="D23:E23" si="0">D8+D22+D18</f>
        <v>1</v>
      </c>
      <c r="E23" s="1225">
        <f t="shared" si="0"/>
        <v>1</v>
      </c>
      <c r="F23" s="1225">
        <f>F8+F22+F18</f>
        <v>1</v>
      </c>
      <c r="G23" s="1225">
        <f>G8+G18+G22</f>
        <v>0</v>
      </c>
      <c r="H23" s="1225">
        <f>H8+H18+H22</f>
        <v>0</v>
      </c>
      <c r="I23" s="1225">
        <f>I8+I18+I22</f>
        <v>0</v>
      </c>
      <c r="J23" s="2122">
        <v>0</v>
      </c>
      <c r="K23" s="2123">
        <v>0</v>
      </c>
    </row>
  </sheetData>
  <mergeCells count="3">
    <mergeCell ref="B5:B8"/>
    <mergeCell ref="B19:B22"/>
    <mergeCell ref="B9:B18"/>
  </mergeCells>
  <phoneticPr fontId="15" type="noConversion"/>
  <pageMargins left="0.25" right="0.25" top="0.75" bottom="0.75" header="0.3" footer="0.3"/>
  <pageSetup paperSize="8" orientation="landscape" r:id="rId1"/>
  <headerFooter>
    <oddFooter>&amp;C_x000D_&amp;1#&amp;"Calibri"&amp;10&amp;K000000 C2 - Internal</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F7839-E5E0-4FF5-86F8-DC02EFE516BF}">
  <sheetPr codeName="Sheet31">
    <tabColor theme="0"/>
    <pageSetUpPr fitToPage="1"/>
  </sheetPr>
  <dimension ref="A1:AT80"/>
  <sheetViews>
    <sheetView showGridLines="0" topLeftCell="B1" zoomScaleNormal="100" zoomScaleSheetLayoutView="100" workbookViewId="0">
      <pane xSplit="12" topLeftCell="AI1" activePane="topRight" state="frozen"/>
      <selection pane="topRight" sqref="A1:H1"/>
    </sheetView>
  </sheetViews>
  <sheetFormatPr defaultColWidth="9.140625" defaultRowHeight="13.9"/>
  <cols>
    <col min="1" max="2" width="15.5703125" style="40" customWidth="1"/>
    <col min="3" max="3" width="60.42578125" style="39" customWidth="1"/>
    <col min="4" max="12" width="15.5703125" style="39" hidden="1" customWidth="1"/>
    <col min="13" max="13" width="15.5703125" style="165" hidden="1" customWidth="1"/>
    <col min="14" max="17" width="15.5703125" style="39" customWidth="1"/>
    <col min="18" max="18" width="15.5703125" style="165" customWidth="1"/>
    <col min="19" max="22" width="15.5703125" style="39" customWidth="1"/>
    <col min="23" max="23" width="15.5703125" style="165" customWidth="1"/>
    <col min="24" max="27" width="10.85546875" style="39" customWidth="1"/>
    <col min="28" max="28" width="10.85546875" style="165" customWidth="1"/>
    <col min="29" max="32" width="10.85546875" style="39" customWidth="1"/>
    <col min="33" max="33" width="10.85546875" style="165" customWidth="1"/>
    <col min="34" max="37" width="10.85546875" style="39" customWidth="1"/>
    <col min="38" max="38" width="10.85546875" style="165" customWidth="1"/>
    <col min="39" max="39" width="10.85546875" style="39" customWidth="1"/>
    <col min="40" max="43" width="9.140625" style="39"/>
    <col min="44" max="44" width="10.7109375" style="39" bestFit="1" customWidth="1"/>
    <col min="45" max="45" width="9.140625" style="39"/>
    <col min="46" max="46" width="22.140625" style="39" bestFit="1" customWidth="1"/>
    <col min="47" max="16384" width="9.140625" style="39"/>
  </cols>
  <sheetData>
    <row r="1" spans="1:43" ht="27.75" customHeight="1">
      <c r="A1" s="2862" t="s">
        <v>594</v>
      </c>
      <c r="B1" s="2862"/>
      <c r="C1" s="2863"/>
      <c r="D1" s="2863"/>
      <c r="E1" s="2863"/>
      <c r="F1" s="2863"/>
      <c r="G1" s="2863"/>
      <c r="H1" s="2863"/>
    </row>
    <row r="2" spans="1:43" ht="27.75" customHeight="1" thickBot="1">
      <c r="A2" s="41" t="s">
        <v>595</v>
      </c>
      <c r="B2" s="41"/>
      <c r="C2" s="2862" t="s">
        <v>595</v>
      </c>
      <c r="D2" s="2862"/>
      <c r="E2" s="2863"/>
      <c r="F2" s="2863"/>
      <c r="G2" s="2863"/>
      <c r="H2" s="2863"/>
      <c r="I2" s="2863"/>
      <c r="J2" s="2863"/>
    </row>
    <row r="3" spans="1:43" ht="15.75" customHeight="1" thickTop="1" thickBot="1">
      <c r="A3" s="1226"/>
      <c r="B3" s="1893"/>
      <c r="C3" s="1365"/>
      <c r="D3" s="2878" t="s">
        <v>49</v>
      </c>
      <c r="E3" s="2879"/>
      <c r="F3" s="2879"/>
      <c r="G3" s="2879"/>
      <c r="H3" s="2879"/>
      <c r="I3" s="2880" t="s">
        <v>6</v>
      </c>
      <c r="J3" s="2879"/>
      <c r="K3" s="2879"/>
      <c r="L3" s="2879"/>
      <c r="M3" s="2879"/>
      <c r="N3" s="2881" t="s">
        <v>7</v>
      </c>
      <c r="O3" s="2882"/>
      <c r="P3" s="2882"/>
      <c r="Q3" s="2882"/>
      <c r="R3" s="2883"/>
      <c r="S3" s="2881" t="s">
        <v>8</v>
      </c>
      <c r="T3" s="2882"/>
      <c r="U3" s="2882"/>
      <c r="V3" s="2882"/>
      <c r="W3" s="2883"/>
      <c r="X3" s="2881" t="s">
        <v>9</v>
      </c>
      <c r="Y3" s="2882"/>
      <c r="Z3" s="2882"/>
      <c r="AA3" s="2882"/>
      <c r="AB3" s="2883"/>
      <c r="AC3" s="2881" t="s">
        <v>10</v>
      </c>
      <c r="AD3" s="2882"/>
      <c r="AE3" s="2882"/>
      <c r="AF3" s="2882"/>
      <c r="AG3" s="2883"/>
      <c r="AH3" s="2881" t="s">
        <v>11</v>
      </c>
      <c r="AI3" s="2882"/>
      <c r="AJ3" s="2882"/>
      <c r="AK3" s="2882"/>
      <c r="AL3" s="2940"/>
      <c r="AM3" s="2833" t="s">
        <v>12</v>
      </c>
      <c r="AN3" s="2834"/>
      <c r="AO3" s="2834"/>
      <c r="AP3" s="2834"/>
      <c r="AQ3" s="2835"/>
    </row>
    <row r="4" spans="1:43" ht="14.25" customHeight="1" thickTop="1">
      <c r="A4" s="2915" t="s">
        <v>93</v>
      </c>
      <c r="B4" s="2890" t="s">
        <v>596</v>
      </c>
      <c r="C4" s="1227" t="s">
        <v>597</v>
      </c>
      <c r="D4" s="2870" t="s">
        <v>135</v>
      </c>
      <c r="E4" s="2870"/>
      <c r="F4" s="2870"/>
      <c r="G4" s="2870"/>
      <c r="H4" s="2871"/>
      <c r="I4" s="2876" t="s">
        <v>135</v>
      </c>
      <c r="J4" s="2876"/>
      <c r="K4" s="2876"/>
      <c r="L4" s="2876"/>
      <c r="M4" s="2876"/>
      <c r="N4" s="2836">
        <v>143.19999999999999</v>
      </c>
      <c r="O4" s="2837"/>
      <c r="P4" s="2837"/>
      <c r="Q4" s="2837"/>
      <c r="R4" s="2854"/>
      <c r="S4" s="2836">
        <v>145.5</v>
      </c>
      <c r="T4" s="2837"/>
      <c r="U4" s="2837"/>
      <c r="V4" s="2837"/>
      <c r="W4" s="2854"/>
      <c r="X4" s="2836">
        <v>324.52999999999997</v>
      </c>
      <c r="Y4" s="2837"/>
      <c r="Z4" s="2837"/>
      <c r="AA4" s="2837"/>
      <c r="AB4" s="2854"/>
      <c r="AC4" s="2836">
        <v>310.8</v>
      </c>
      <c r="AD4" s="2837"/>
      <c r="AE4" s="2837"/>
      <c r="AF4" s="2837"/>
      <c r="AG4" s="2854"/>
      <c r="AH4" s="2836">
        <f>SUM(AL27:AL32)</f>
        <v>303.14</v>
      </c>
      <c r="AI4" s="2837"/>
      <c r="AJ4" s="2837"/>
      <c r="AK4" s="2837"/>
      <c r="AL4" s="2838"/>
      <c r="AM4" s="2836">
        <f>SUM(AQ27:AQ32)</f>
        <v>298.17599999999999</v>
      </c>
      <c r="AN4" s="2837"/>
      <c r="AO4" s="2837"/>
      <c r="AP4" s="2837"/>
      <c r="AQ4" s="2838"/>
    </row>
    <row r="5" spans="1:43" ht="14.25" customHeight="1">
      <c r="A5" s="2916"/>
      <c r="B5" s="2891"/>
      <c r="C5" s="1113" t="s">
        <v>598</v>
      </c>
      <c r="D5" s="2872" t="s">
        <v>135</v>
      </c>
      <c r="E5" s="2872"/>
      <c r="F5" s="2872"/>
      <c r="G5" s="2872"/>
      <c r="H5" s="2873"/>
      <c r="I5" s="2840" t="s">
        <v>135</v>
      </c>
      <c r="J5" s="2840"/>
      <c r="K5" s="2840"/>
      <c r="L5" s="2840"/>
      <c r="M5" s="2840"/>
      <c r="N5" s="2839">
        <v>0.96030042918454928</v>
      </c>
      <c r="O5" s="2840"/>
      <c r="P5" s="2840"/>
      <c r="Q5" s="2840"/>
      <c r="R5" s="2855"/>
      <c r="S5" s="2839">
        <v>0.63</v>
      </c>
      <c r="T5" s="2840"/>
      <c r="U5" s="2840"/>
      <c r="V5" s="2840"/>
      <c r="W5" s="2855"/>
      <c r="X5" s="2839">
        <v>0.6502</v>
      </c>
      <c r="Y5" s="2840"/>
      <c r="Z5" s="2840"/>
      <c r="AA5" s="2840"/>
      <c r="AB5" s="2855"/>
      <c r="AC5" s="2839">
        <f>AG39/AG38</f>
        <v>0.56769210538811921</v>
      </c>
      <c r="AD5" s="2840"/>
      <c r="AE5" s="2840"/>
      <c r="AF5" s="2840"/>
      <c r="AG5" s="2855"/>
      <c r="AH5" s="2839">
        <f>AL39/AL38</f>
        <v>0.5409446992273238</v>
      </c>
      <c r="AI5" s="2840"/>
      <c r="AJ5" s="2840"/>
      <c r="AK5" s="2840"/>
      <c r="AL5" s="2841"/>
      <c r="AM5" s="2839">
        <f>AQ39/AQ38</f>
        <v>0.53532879948868572</v>
      </c>
      <c r="AN5" s="2840"/>
      <c r="AO5" s="2840"/>
      <c r="AP5" s="2840"/>
      <c r="AQ5" s="2841"/>
    </row>
    <row r="6" spans="1:43" ht="14.25" customHeight="1">
      <c r="A6" s="2916"/>
      <c r="B6" s="2891"/>
      <c r="C6" s="1113" t="s">
        <v>599</v>
      </c>
      <c r="D6" s="2884" t="s">
        <v>135</v>
      </c>
      <c r="E6" s="2884"/>
      <c r="F6" s="2884"/>
      <c r="G6" s="2884"/>
      <c r="H6" s="2885"/>
      <c r="I6" s="2843" t="s">
        <v>135</v>
      </c>
      <c r="J6" s="2843"/>
      <c r="K6" s="2843"/>
      <c r="L6" s="2843"/>
      <c r="M6" s="2843"/>
      <c r="N6" s="2842">
        <v>42.5</v>
      </c>
      <c r="O6" s="2843"/>
      <c r="P6" s="2843"/>
      <c r="Q6" s="2843"/>
      <c r="R6" s="2856"/>
      <c r="S6" s="2842">
        <v>77.400000000000006</v>
      </c>
      <c r="T6" s="2843"/>
      <c r="U6" s="2843"/>
      <c r="V6" s="2843"/>
      <c r="W6" s="2856"/>
      <c r="X6" s="2842">
        <v>87.3</v>
      </c>
      <c r="Y6" s="2843"/>
      <c r="Z6" s="2843"/>
      <c r="AA6" s="2843"/>
      <c r="AB6" s="2856"/>
      <c r="AC6" s="2842">
        <v>74.599999999999994</v>
      </c>
      <c r="AD6" s="2843"/>
      <c r="AE6" s="2843"/>
      <c r="AF6" s="2843"/>
      <c r="AG6" s="2856"/>
      <c r="AH6" s="2842">
        <f>AL28</f>
        <v>81.37</v>
      </c>
      <c r="AI6" s="2843"/>
      <c r="AJ6" s="2843"/>
      <c r="AK6" s="2843"/>
      <c r="AL6" s="2844"/>
      <c r="AM6" s="2842">
        <f>AQ28</f>
        <v>101.06899999999999</v>
      </c>
      <c r="AN6" s="2843"/>
      <c r="AO6" s="2843"/>
      <c r="AP6" s="2843"/>
      <c r="AQ6" s="2844"/>
    </row>
    <row r="7" spans="1:43" ht="15" customHeight="1">
      <c r="A7" s="2916"/>
      <c r="B7" s="2891"/>
      <c r="C7" s="1113" t="s">
        <v>600</v>
      </c>
      <c r="D7" s="2872" t="s">
        <v>135</v>
      </c>
      <c r="E7" s="2872"/>
      <c r="F7" s="2872"/>
      <c r="G7" s="2872"/>
      <c r="H7" s="2873"/>
      <c r="I7" s="2840" t="s">
        <v>135</v>
      </c>
      <c r="J7" s="2840"/>
      <c r="K7" s="2840"/>
      <c r="L7" s="2840"/>
      <c r="M7" s="2840"/>
      <c r="N7" s="2839">
        <v>0.28500536480686695</v>
      </c>
      <c r="O7" s="2840"/>
      <c r="P7" s="2840"/>
      <c r="Q7" s="2840"/>
      <c r="R7" s="2855"/>
      <c r="S7" s="2839">
        <f>W28/W38</f>
        <v>0.27380147856894188</v>
      </c>
      <c r="T7" s="2840"/>
      <c r="U7" s="2840"/>
      <c r="V7" s="2840"/>
      <c r="W7" s="2855"/>
      <c r="X7" s="2839">
        <f>AB28/AB38</f>
        <v>0.16793305761277294</v>
      </c>
      <c r="Y7" s="2840"/>
      <c r="Z7" s="2840"/>
      <c r="AA7" s="2840"/>
      <c r="AB7" s="2855"/>
      <c r="AC7" s="2839">
        <f>AG28/AG38</f>
        <v>0.13627912583236235</v>
      </c>
      <c r="AD7" s="2840"/>
      <c r="AE7" s="2840"/>
      <c r="AF7" s="2840"/>
      <c r="AG7" s="2855"/>
      <c r="AH7" s="2839">
        <f>AL28/AL38</f>
        <v>0.14520244829493748</v>
      </c>
      <c r="AI7" s="2840"/>
      <c r="AJ7" s="2840"/>
      <c r="AK7" s="2840"/>
      <c r="AL7" s="2841"/>
      <c r="AM7" s="2839">
        <f>AQ28/AQ38</f>
        <v>0.18145372677721203</v>
      </c>
      <c r="AN7" s="2840"/>
      <c r="AO7" s="2840"/>
      <c r="AP7" s="2840"/>
      <c r="AQ7" s="2841"/>
    </row>
    <row r="8" spans="1:43" ht="15" customHeight="1" thickBot="1">
      <c r="A8" s="2917"/>
      <c r="B8" s="2891"/>
      <c r="C8" s="1112" t="s">
        <v>601</v>
      </c>
      <c r="D8" s="1228"/>
      <c r="E8" s="1228"/>
      <c r="F8" s="1228"/>
      <c r="G8" s="1229"/>
      <c r="H8" s="1230"/>
      <c r="I8" s="2941"/>
      <c r="J8" s="2941"/>
      <c r="K8" s="2941"/>
      <c r="L8" s="2941"/>
      <c r="M8" s="2941"/>
      <c r="N8" s="2924">
        <f t="shared" ref="N8" si="0">SUM(R27:R34,R36:R37)/R38</f>
        <v>0.96042924211938296</v>
      </c>
      <c r="O8" s="2925"/>
      <c r="P8" s="2925"/>
      <c r="Q8" s="2925"/>
      <c r="R8" s="2926"/>
      <c r="S8" s="2924">
        <f t="shared" ref="S8" si="1">SUM(W27:W34,W36:W37)/W38</f>
        <v>0.63899981569085218</v>
      </c>
      <c r="T8" s="2925"/>
      <c r="U8" s="2925"/>
      <c r="V8" s="2925"/>
      <c r="W8" s="2926"/>
      <c r="X8" s="2845">
        <f>SUM(AB27:AB34,AB36:AB37)/AB38</f>
        <v>0.66432624795614126</v>
      </c>
      <c r="Y8" s="2846"/>
      <c r="Z8" s="2846"/>
      <c r="AA8" s="2846"/>
      <c r="AB8" s="2946"/>
      <c r="AC8" s="2845">
        <f>SUM(AG27:AG34,AG36:AG37)/AG38</f>
        <v>1</v>
      </c>
      <c r="AD8" s="2846"/>
      <c r="AE8" s="2846"/>
      <c r="AF8" s="2846"/>
      <c r="AG8" s="2946"/>
      <c r="AH8" s="2845">
        <f>SUM(AL27:AL34,AL36:AL37)/AL38</f>
        <v>1</v>
      </c>
      <c r="AI8" s="2846"/>
      <c r="AJ8" s="2846"/>
      <c r="AK8" s="2846"/>
      <c r="AL8" s="2847"/>
      <c r="AM8" s="2845">
        <f>SUM(AQ27:AQ34,AQ36:AQ37)/AQ38</f>
        <v>1</v>
      </c>
      <c r="AN8" s="2846"/>
      <c r="AO8" s="2846"/>
      <c r="AP8" s="2846"/>
      <c r="AQ8" s="2847"/>
    </row>
    <row r="9" spans="1:43" ht="14.25" customHeight="1" thickTop="1">
      <c r="A9" s="2912" t="s">
        <v>99</v>
      </c>
      <c r="B9" s="2891"/>
      <c r="C9" s="1227" t="s">
        <v>597</v>
      </c>
      <c r="D9" s="2886" t="s">
        <v>135</v>
      </c>
      <c r="E9" s="2886"/>
      <c r="F9" s="2886"/>
      <c r="G9" s="2886"/>
      <c r="H9" s="2887"/>
      <c r="I9" s="2919" t="s">
        <v>135</v>
      </c>
      <c r="J9" s="2919"/>
      <c r="K9" s="2919"/>
      <c r="L9" s="2919"/>
      <c r="M9" s="2919"/>
      <c r="N9" s="2867">
        <v>1138.0999999999999</v>
      </c>
      <c r="O9" s="2868"/>
      <c r="P9" s="2868"/>
      <c r="Q9" s="2868"/>
      <c r="R9" s="2869"/>
      <c r="S9" s="2867">
        <v>1777.6340080000004</v>
      </c>
      <c r="T9" s="2868"/>
      <c r="U9" s="2868"/>
      <c r="V9" s="2868"/>
      <c r="W9" s="2869"/>
      <c r="X9" s="2848">
        <v>3585.9</v>
      </c>
      <c r="Y9" s="2849"/>
      <c r="Z9" s="2849"/>
      <c r="AA9" s="2849"/>
      <c r="AB9" s="2903"/>
      <c r="AC9" s="2848">
        <v>5932.2</v>
      </c>
      <c r="AD9" s="2849"/>
      <c r="AE9" s="2849"/>
      <c r="AF9" s="2849"/>
      <c r="AG9" s="2903"/>
      <c r="AH9" s="2848">
        <f>SUM(AL40:AL45)</f>
        <v>7520.1100000000006</v>
      </c>
      <c r="AI9" s="2849"/>
      <c r="AJ9" s="2849"/>
      <c r="AK9" s="2849"/>
      <c r="AL9" s="2850"/>
      <c r="AM9" s="2848">
        <f>SUM(AQ40:AQ45)</f>
        <v>6507.0999999999995</v>
      </c>
      <c r="AN9" s="2849"/>
      <c r="AO9" s="2849"/>
      <c r="AP9" s="2849"/>
      <c r="AQ9" s="2850"/>
    </row>
    <row r="10" spans="1:43" ht="14.25" customHeight="1">
      <c r="A10" s="2913"/>
      <c r="B10" s="2891"/>
      <c r="C10" s="1113" t="s">
        <v>598</v>
      </c>
      <c r="D10" s="2888" t="s">
        <v>135</v>
      </c>
      <c r="E10" s="2888"/>
      <c r="F10" s="2888"/>
      <c r="G10" s="2888"/>
      <c r="H10" s="2889"/>
      <c r="I10" s="2813" t="s">
        <v>135</v>
      </c>
      <c r="J10" s="2813"/>
      <c r="K10" s="2813"/>
      <c r="L10" s="2813"/>
      <c r="M10" s="2813"/>
      <c r="N10" s="2812">
        <v>0.59000318040435451</v>
      </c>
      <c r="O10" s="2813"/>
      <c r="P10" s="2813"/>
      <c r="Q10" s="2813"/>
      <c r="R10" s="2857"/>
      <c r="S10" s="2812">
        <v>0.5</v>
      </c>
      <c r="T10" s="2813"/>
      <c r="U10" s="2813"/>
      <c r="V10" s="2813"/>
      <c r="W10" s="2857"/>
      <c r="X10" s="2812">
        <v>0.47499999999999998</v>
      </c>
      <c r="Y10" s="2813"/>
      <c r="Z10" s="2813"/>
      <c r="AA10" s="2813"/>
      <c r="AB10" s="2857"/>
      <c r="AC10" s="2812">
        <f>AG52/AG51</f>
        <v>0.75288373899666439</v>
      </c>
      <c r="AD10" s="2813"/>
      <c r="AE10" s="2813"/>
      <c r="AF10" s="2813"/>
      <c r="AG10" s="2857"/>
      <c r="AH10" s="2812">
        <f>AL52/AL51</f>
        <v>0.78693271300502388</v>
      </c>
      <c r="AI10" s="2813"/>
      <c r="AJ10" s="2813"/>
      <c r="AK10" s="2813"/>
      <c r="AL10" s="2814"/>
      <c r="AM10" s="2812">
        <f>AQ52/AQ51</f>
        <v>0.75834741565176855</v>
      </c>
      <c r="AN10" s="2813"/>
      <c r="AO10" s="2813"/>
      <c r="AP10" s="2813"/>
      <c r="AQ10" s="2814"/>
    </row>
    <row r="11" spans="1:43" ht="14.25" customHeight="1">
      <c r="A11" s="2913"/>
      <c r="B11" s="2891"/>
      <c r="C11" s="1113" t="s">
        <v>599</v>
      </c>
      <c r="D11" s="2874" t="s">
        <v>135</v>
      </c>
      <c r="E11" s="2874"/>
      <c r="F11" s="2874"/>
      <c r="G11" s="2874"/>
      <c r="H11" s="2875"/>
      <c r="I11" s="2852" t="s">
        <v>135</v>
      </c>
      <c r="J11" s="2852"/>
      <c r="K11" s="2852"/>
      <c r="L11" s="2852"/>
      <c r="M11" s="2852"/>
      <c r="N11" s="2851">
        <v>519.79999999999995</v>
      </c>
      <c r="O11" s="2852"/>
      <c r="P11" s="2852"/>
      <c r="Q11" s="2852"/>
      <c r="R11" s="2877"/>
      <c r="S11" s="2851">
        <v>940</v>
      </c>
      <c r="T11" s="2852"/>
      <c r="U11" s="2852"/>
      <c r="V11" s="2852"/>
      <c r="W11" s="2877"/>
      <c r="X11" s="2851">
        <v>1714.7</v>
      </c>
      <c r="Y11" s="2852"/>
      <c r="Z11" s="2852"/>
      <c r="AA11" s="2852"/>
      <c r="AB11" s="2877"/>
      <c r="AC11" s="2851">
        <v>2282.1</v>
      </c>
      <c r="AD11" s="2852"/>
      <c r="AE11" s="2852"/>
      <c r="AF11" s="2852"/>
      <c r="AG11" s="2877"/>
      <c r="AH11" s="2851">
        <f>AL41</f>
        <v>2461.6800000000003</v>
      </c>
      <c r="AI11" s="2852"/>
      <c r="AJ11" s="2852"/>
      <c r="AK11" s="2852"/>
      <c r="AL11" s="2853"/>
      <c r="AM11" s="2851">
        <f>AQ41</f>
        <v>2131.3000000000002</v>
      </c>
      <c r="AN11" s="2852"/>
      <c r="AO11" s="2852"/>
      <c r="AP11" s="2852"/>
      <c r="AQ11" s="2853"/>
    </row>
    <row r="12" spans="1:43" ht="15" customHeight="1">
      <c r="A12" s="2913"/>
      <c r="B12" s="2891"/>
      <c r="C12" s="1113" t="s">
        <v>600</v>
      </c>
      <c r="D12" s="2888" t="s">
        <v>135</v>
      </c>
      <c r="E12" s="2888"/>
      <c r="F12" s="2888"/>
      <c r="G12" s="2888"/>
      <c r="H12" s="2889"/>
      <c r="I12" s="2920" t="s">
        <v>135</v>
      </c>
      <c r="J12" s="2813"/>
      <c r="K12" s="2813"/>
      <c r="L12" s="2813"/>
      <c r="M12" s="2813"/>
      <c r="N12" s="2812">
        <v>0.26948807672369096</v>
      </c>
      <c r="O12" s="2813"/>
      <c r="P12" s="2813"/>
      <c r="Q12" s="2813"/>
      <c r="R12" s="2857"/>
      <c r="S12" s="2812">
        <f>W41/W51</f>
        <v>0.27197061524015426</v>
      </c>
      <c r="T12" s="2813"/>
      <c r="U12" s="2813"/>
      <c r="V12" s="2813"/>
      <c r="W12" s="2857"/>
      <c r="X12" s="2812">
        <f>AB41/AB51</f>
        <v>0.22714854339631396</v>
      </c>
      <c r="Y12" s="2813"/>
      <c r="Z12" s="2813"/>
      <c r="AA12" s="2813"/>
      <c r="AB12" s="2857"/>
      <c r="AC12" s="2812">
        <f>AG41/AG51</f>
        <v>0.28963018726113227</v>
      </c>
      <c r="AD12" s="2813"/>
      <c r="AE12" s="2813"/>
      <c r="AF12" s="2813"/>
      <c r="AG12" s="2857"/>
      <c r="AH12" s="2812">
        <f>AL41/AL51</f>
        <v>0.25759949268696963</v>
      </c>
      <c r="AI12" s="2813"/>
      <c r="AJ12" s="2813"/>
      <c r="AK12" s="2813"/>
      <c r="AL12" s="2814"/>
      <c r="AM12" s="2812">
        <f>AQ41/AQ51</f>
        <v>0.24838878853213683</v>
      </c>
      <c r="AN12" s="2813"/>
      <c r="AO12" s="2813"/>
      <c r="AP12" s="2813"/>
      <c r="AQ12" s="2814"/>
    </row>
    <row r="13" spans="1:43" ht="15" customHeight="1" thickBot="1">
      <c r="A13" s="2914"/>
      <c r="B13" s="2891"/>
      <c r="C13" s="1112" t="s">
        <v>601</v>
      </c>
      <c r="D13" s="1231"/>
      <c r="E13" s="1232"/>
      <c r="F13" s="1232"/>
      <c r="G13" s="1232"/>
      <c r="H13" s="1233"/>
      <c r="I13" s="2927" t="s">
        <v>135</v>
      </c>
      <c r="J13" s="2928"/>
      <c r="K13" s="2928"/>
      <c r="L13" s="2928"/>
      <c r="M13" s="2928"/>
      <c r="N13" s="2929">
        <f t="shared" ref="N13" si="2">SUM(R40:R47,R49:R50)/R51</f>
        <v>0.86390521122606134</v>
      </c>
      <c r="O13" s="2930"/>
      <c r="P13" s="2930"/>
      <c r="Q13" s="2930"/>
      <c r="R13" s="2931"/>
      <c r="S13" s="2929">
        <f t="shared" ref="S13" si="3">SUM(W40:W47,W49:W50)/W51</f>
        <v>0.79266891846440879</v>
      </c>
      <c r="T13" s="2930"/>
      <c r="U13" s="2930"/>
      <c r="V13" s="2930"/>
      <c r="W13" s="2931"/>
      <c r="X13" s="2815">
        <f t="shared" ref="X13" si="4">SUM(AB40:AB47,AB49:AB50)/AB51</f>
        <v>0.74746234563907743</v>
      </c>
      <c r="Y13" s="2816"/>
      <c r="Z13" s="2816"/>
      <c r="AA13" s="2816"/>
      <c r="AB13" s="2858"/>
      <c r="AC13" s="2815">
        <f>SUM(AG40:AG47,AG49:AG50)/AG51</f>
        <v>0.75302588255292069</v>
      </c>
      <c r="AD13" s="2816"/>
      <c r="AE13" s="2816"/>
      <c r="AF13" s="2816"/>
      <c r="AG13" s="2858"/>
      <c r="AH13" s="2815">
        <f>SUM(AL40:AL47,AL49:AL50)/AL51</f>
        <v>0.99619096652131645</v>
      </c>
      <c r="AI13" s="2816"/>
      <c r="AJ13" s="2816"/>
      <c r="AK13" s="2816"/>
      <c r="AL13" s="2817"/>
      <c r="AM13" s="2815">
        <f>SUM(AQ40:AQ47,AQ49:AQ50)/AQ51</f>
        <v>1.0000116543324979</v>
      </c>
      <c r="AN13" s="2816"/>
      <c r="AO13" s="2816"/>
      <c r="AP13" s="2816"/>
      <c r="AQ13" s="2817"/>
    </row>
    <row r="14" spans="1:43" ht="14.25" customHeight="1" thickTop="1">
      <c r="A14" s="2915" t="s">
        <v>98</v>
      </c>
      <c r="B14" s="2891"/>
      <c r="C14" s="1227" t="s">
        <v>597</v>
      </c>
      <c r="D14" s="2886" t="s">
        <v>135</v>
      </c>
      <c r="E14" s="2886"/>
      <c r="F14" s="2886"/>
      <c r="G14" s="2886"/>
      <c r="H14" s="2887"/>
      <c r="I14" s="2819" t="s">
        <v>135</v>
      </c>
      <c r="J14" s="2819"/>
      <c r="K14" s="2819"/>
      <c r="L14" s="2819"/>
      <c r="M14" s="2819"/>
      <c r="N14" s="2864">
        <v>1010</v>
      </c>
      <c r="O14" s="2865"/>
      <c r="P14" s="2865"/>
      <c r="Q14" s="2865"/>
      <c r="R14" s="2866"/>
      <c r="S14" s="2864">
        <v>1307</v>
      </c>
      <c r="T14" s="2865"/>
      <c r="U14" s="2865"/>
      <c r="V14" s="2865"/>
      <c r="W14" s="2866"/>
      <c r="X14" s="2818">
        <f>AB65</f>
        <v>1498.48</v>
      </c>
      <c r="Y14" s="2819"/>
      <c r="Z14" s="2819"/>
      <c r="AA14" s="2819"/>
      <c r="AB14" s="2859"/>
      <c r="AC14" s="2818">
        <v>2413.3000000000002</v>
      </c>
      <c r="AD14" s="2819"/>
      <c r="AE14" s="2819"/>
      <c r="AF14" s="2819"/>
      <c r="AG14" s="2859"/>
      <c r="AH14" s="2818">
        <f>SUM(AL53:AL58)</f>
        <v>2142.39</v>
      </c>
      <c r="AI14" s="2819"/>
      <c r="AJ14" s="2819"/>
      <c r="AK14" s="2819"/>
      <c r="AL14" s="2820"/>
      <c r="AM14" s="2818">
        <f>SUM(AQ53:AQ58)</f>
        <v>2458.056</v>
      </c>
      <c r="AN14" s="2819"/>
      <c r="AO14" s="2819"/>
      <c r="AP14" s="2819"/>
      <c r="AQ14" s="2820"/>
    </row>
    <row r="15" spans="1:43" ht="14.25" customHeight="1">
      <c r="A15" s="2916"/>
      <c r="B15" s="2891"/>
      <c r="C15" s="1113" t="s">
        <v>598</v>
      </c>
      <c r="D15" s="2888" t="s">
        <v>135</v>
      </c>
      <c r="E15" s="2888"/>
      <c r="F15" s="2888"/>
      <c r="G15" s="2888"/>
      <c r="H15" s="2889"/>
      <c r="I15" s="2822" t="s">
        <v>135</v>
      </c>
      <c r="J15" s="2822"/>
      <c r="K15" s="2822"/>
      <c r="L15" s="2822"/>
      <c r="M15" s="2822"/>
      <c r="N15" s="2821">
        <v>0.61963190184049088</v>
      </c>
      <c r="O15" s="2822"/>
      <c r="P15" s="2822"/>
      <c r="Q15" s="2822"/>
      <c r="R15" s="2860"/>
      <c r="S15" s="2821">
        <f>W78/W77</f>
        <v>0.50498424694299837</v>
      </c>
      <c r="T15" s="2822"/>
      <c r="U15" s="2822"/>
      <c r="V15" s="2822"/>
      <c r="W15" s="2860"/>
      <c r="X15" s="2821">
        <v>0.36399999999999999</v>
      </c>
      <c r="Y15" s="2822"/>
      <c r="Z15" s="2822"/>
      <c r="AA15" s="2822"/>
      <c r="AB15" s="2860"/>
      <c r="AC15" s="2821">
        <f>AG65/AG64</f>
        <v>0.48239378905328639</v>
      </c>
      <c r="AD15" s="2822"/>
      <c r="AE15" s="2822"/>
      <c r="AF15" s="2822"/>
      <c r="AG15" s="2860"/>
      <c r="AH15" s="2821">
        <f>AL65/AL64</f>
        <v>0.42893696254992841</v>
      </c>
      <c r="AI15" s="2822"/>
      <c r="AJ15" s="2822"/>
      <c r="AK15" s="2822"/>
      <c r="AL15" s="2823"/>
      <c r="AM15" s="2821">
        <f>AQ65/AQ64</f>
        <v>0.57152463161565958</v>
      </c>
      <c r="AN15" s="2822"/>
      <c r="AO15" s="2822"/>
      <c r="AP15" s="2822"/>
      <c r="AQ15" s="2823"/>
    </row>
    <row r="16" spans="1:43" ht="14.1" customHeight="1">
      <c r="A16" s="2916"/>
      <c r="B16" s="2891"/>
      <c r="C16" s="1113" t="s">
        <v>599</v>
      </c>
      <c r="D16" s="2874" t="s">
        <v>135</v>
      </c>
      <c r="E16" s="2874"/>
      <c r="F16" s="2874"/>
      <c r="G16" s="2874"/>
      <c r="H16" s="2875"/>
      <c r="I16" s="2918" t="s">
        <v>135</v>
      </c>
      <c r="J16" s="2825"/>
      <c r="K16" s="2825"/>
      <c r="L16" s="2825"/>
      <c r="M16" s="2825"/>
      <c r="N16" s="2824">
        <v>386</v>
      </c>
      <c r="O16" s="2825"/>
      <c r="P16" s="2825"/>
      <c r="Q16" s="2825"/>
      <c r="R16" s="2861"/>
      <c r="S16" s="2824">
        <v>683</v>
      </c>
      <c r="T16" s="2825"/>
      <c r="U16" s="2825"/>
      <c r="V16" s="2825"/>
      <c r="W16" s="2861"/>
      <c r="X16" s="2824">
        <f>AB54</f>
        <v>1327.96</v>
      </c>
      <c r="Y16" s="2825"/>
      <c r="Z16" s="2825"/>
      <c r="AA16" s="2825"/>
      <c r="AB16" s="2861"/>
      <c r="AC16" s="2824">
        <v>1215.5999999999999</v>
      </c>
      <c r="AD16" s="2825"/>
      <c r="AE16" s="2825"/>
      <c r="AF16" s="2825"/>
      <c r="AG16" s="2861"/>
      <c r="AH16" s="2824">
        <v>1207.7</v>
      </c>
      <c r="AI16" s="2825"/>
      <c r="AJ16" s="2825"/>
      <c r="AK16" s="2825"/>
      <c r="AL16" s="2826"/>
      <c r="AM16" s="2824">
        <v>1208.7</v>
      </c>
      <c r="AN16" s="2825"/>
      <c r="AO16" s="2825"/>
      <c r="AP16" s="2825"/>
      <c r="AQ16" s="2826"/>
    </row>
    <row r="17" spans="1:45" ht="14.25" customHeight="1">
      <c r="A17" s="2916"/>
      <c r="B17" s="2891"/>
      <c r="C17" s="1115" t="s">
        <v>600</v>
      </c>
      <c r="D17" s="2888" t="s">
        <v>135</v>
      </c>
      <c r="E17" s="2888"/>
      <c r="F17" s="2888"/>
      <c r="G17" s="2888"/>
      <c r="H17" s="2888"/>
      <c r="I17" s="2822" t="s">
        <v>135</v>
      </c>
      <c r="J17" s="2822"/>
      <c r="K17" s="2822"/>
      <c r="L17" s="2822"/>
      <c r="M17" s="2822"/>
      <c r="N17" s="2821">
        <v>0.11245455053200348</v>
      </c>
      <c r="O17" s="2822"/>
      <c r="P17" s="2822"/>
      <c r="Q17" s="2822"/>
      <c r="R17" s="2860"/>
      <c r="S17" s="2821">
        <f>W54/W64</f>
        <v>0.25333827893175076</v>
      </c>
      <c r="T17" s="2822"/>
      <c r="U17" s="2822"/>
      <c r="V17" s="2822"/>
      <c r="W17" s="2860"/>
      <c r="X17" s="2821">
        <f>AB54/AB64</f>
        <v>0.31086079196981187</v>
      </c>
      <c r="Y17" s="2822"/>
      <c r="Z17" s="2822"/>
      <c r="AA17" s="2822"/>
      <c r="AB17" s="2860"/>
      <c r="AC17" s="2821">
        <f>AG54/AG64</f>
        <v>0.24297890372952638</v>
      </c>
      <c r="AD17" s="2822"/>
      <c r="AE17" s="2822"/>
      <c r="AF17" s="2822"/>
      <c r="AG17" s="2860"/>
      <c r="AH17" s="2821">
        <f>AL54/AL64</f>
        <v>0.24179472035077537</v>
      </c>
      <c r="AI17" s="2822"/>
      <c r="AJ17" s="2822"/>
      <c r="AK17" s="2822"/>
      <c r="AL17" s="2823"/>
      <c r="AM17" s="2821">
        <f>AQ54/AQ64</f>
        <v>0</v>
      </c>
      <c r="AN17" s="2822"/>
      <c r="AO17" s="2822"/>
      <c r="AP17" s="2822"/>
      <c r="AQ17" s="2823"/>
    </row>
    <row r="18" spans="1:45" ht="14.25" customHeight="1" thickBot="1">
      <c r="A18" s="2917"/>
      <c r="B18" s="2891"/>
      <c r="C18" s="1114" t="s">
        <v>601</v>
      </c>
      <c r="D18" s="1232"/>
      <c r="E18" s="1232"/>
      <c r="F18" s="1232"/>
      <c r="G18" s="1232"/>
      <c r="H18" s="1234"/>
      <c r="I18" s="2942"/>
      <c r="J18" s="2943"/>
      <c r="K18" s="2943"/>
      <c r="L18" s="2943"/>
      <c r="M18" s="2943"/>
      <c r="N18" s="2827">
        <f t="shared" ref="N18" si="5">SUM(R53:R60,R62:R63)/R64</f>
        <v>1</v>
      </c>
      <c r="O18" s="2828"/>
      <c r="P18" s="2828"/>
      <c r="Q18" s="2828"/>
      <c r="R18" s="2932"/>
      <c r="S18" s="2827">
        <f t="shared" ref="S18" si="6">SUM(W53:W60,W62:W63)/W64</f>
        <v>1</v>
      </c>
      <c r="T18" s="2828"/>
      <c r="U18" s="2828"/>
      <c r="V18" s="2828"/>
      <c r="W18" s="2932"/>
      <c r="X18" s="2933">
        <f>SUM(AB53:AB60,AB62:AB63)/AB64</f>
        <v>1</v>
      </c>
      <c r="Y18" s="2934"/>
      <c r="Z18" s="2934"/>
      <c r="AA18" s="2934"/>
      <c r="AB18" s="2935"/>
      <c r="AC18" s="2933">
        <f>SUM(AG53:AG60,AG62:AG63)/AG64</f>
        <v>1</v>
      </c>
      <c r="AD18" s="2934"/>
      <c r="AE18" s="2934"/>
      <c r="AF18" s="2934"/>
      <c r="AG18" s="2935"/>
      <c r="AH18" s="2827">
        <f>SUM(AL53:AL60,AL62:AL63)/AL64</f>
        <v>1</v>
      </c>
      <c r="AI18" s="2828"/>
      <c r="AJ18" s="2828"/>
      <c r="AK18" s="2828"/>
      <c r="AL18" s="2829"/>
      <c r="AM18" s="2827">
        <f>SUM(AQ53:AQ60,AQ62:AQ63)/AQ64</f>
        <v>1</v>
      </c>
      <c r="AN18" s="2828"/>
      <c r="AO18" s="2828"/>
      <c r="AP18" s="2828"/>
      <c r="AQ18" s="2829"/>
    </row>
    <row r="19" spans="1:45" ht="21.6" customHeight="1" thickTop="1">
      <c r="A19" s="2912" t="s">
        <v>32</v>
      </c>
      <c r="B19" s="2891"/>
      <c r="C19" s="1116" t="s">
        <v>602</v>
      </c>
      <c r="D19" s="2922" t="s">
        <v>135</v>
      </c>
      <c r="E19" s="2922"/>
      <c r="F19" s="2922"/>
      <c r="G19" s="2922"/>
      <c r="H19" s="2923"/>
      <c r="I19" s="2921" t="s">
        <v>135</v>
      </c>
      <c r="J19" s="2921"/>
      <c r="K19" s="2921"/>
      <c r="L19" s="2921"/>
      <c r="M19" s="2921"/>
      <c r="N19" s="2937">
        <v>2855.7634320511193</v>
      </c>
      <c r="O19" s="2938"/>
      <c r="P19" s="2938"/>
      <c r="Q19" s="2938"/>
      <c r="R19" s="2939"/>
      <c r="S19" s="2937">
        <v>3230</v>
      </c>
      <c r="T19" s="2938"/>
      <c r="U19" s="2938"/>
      <c r="V19" s="2938"/>
      <c r="W19" s="2939"/>
      <c r="X19" s="2830">
        <f>X4+X14+X9</f>
        <v>5408.91</v>
      </c>
      <c r="Y19" s="2831"/>
      <c r="Z19" s="2831"/>
      <c r="AA19" s="2831"/>
      <c r="AB19" s="2902"/>
      <c r="AC19" s="2830">
        <f>AC4+AC14+AC9</f>
        <v>8656.2999999999993</v>
      </c>
      <c r="AD19" s="2831"/>
      <c r="AE19" s="2831"/>
      <c r="AF19" s="2831"/>
      <c r="AG19" s="2902"/>
      <c r="AH19" s="2830">
        <f>AH4+AH14+AH9</f>
        <v>9965.64</v>
      </c>
      <c r="AI19" s="2831"/>
      <c r="AJ19" s="2831"/>
      <c r="AK19" s="2831"/>
      <c r="AL19" s="2831"/>
      <c r="AM19" s="2830">
        <f>AM4+AM14+AM9</f>
        <v>9263.3319999999985</v>
      </c>
      <c r="AN19" s="2831"/>
      <c r="AO19" s="2831"/>
      <c r="AP19" s="2831"/>
      <c r="AQ19" s="2832"/>
    </row>
    <row r="20" spans="1:45" ht="21.6" customHeight="1">
      <c r="A20" s="2913"/>
      <c r="B20" s="2891"/>
      <c r="C20" s="1113" t="s">
        <v>598</v>
      </c>
      <c r="D20" s="2893" t="s">
        <v>135</v>
      </c>
      <c r="E20" s="2893"/>
      <c r="F20" s="2893"/>
      <c r="G20" s="2893"/>
      <c r="H20" s="2894"/>
      <c r="I20" s="2906" t="s">
        <v>135</v>
      </c>
      <c r="J20" s="2906"/>
      <c r="K20" s="2906"/>
      <c r="L20" s="2906"/>
      <c r="M20" s="2906"/>
      <c r="N20" s="2803">
        <v>0.7701378143240023</v>
      </c>
      <c r="O20" s="2804"/>
      <c r="P20" s="2804"/>
      <c r="Q20" s="2804"/>
      <c r="R20" s="2901"/>
      <c r="S20" s="2803">
        <v>0.55979999999999996</v>
      </c>
      <c r="T20" s="2804"/>
      <c r="U20" s="2804"/>
      <c r="V20" s="2804"/>
      <c r="W20" s="2901"/>
      <c r="X20" s="2803">
        <f>AB78/AB77</f>
        <v>0.4383058641153354</v>
      </c>
      <c r="Y20" s="2804"/>
      <c r="Z20" s="2804"/>
      <c r="AA20" s="2804"/>
      <c r="AB20" s="2901"/>
      <c r="AC20" s="2803">
        <f>AG78/AG77</f>
        <v>0.64457128652806817</v>
      </c>
      <c r="AD20" s="2804"/>
      <c r="AE20" s="2804"/>
      <c r="AF20" s="2804"/>
      <c r="AG20" s="2901"/>
      <c r="AH20" s="2803">
        <f>AL78/AL77</f>
        <v>0.65948394807319299</v>
      </c>
      <c r="AI20" s="2804"/>
      <c r="AJ20" s="2804"/>
      <c r="AK20" s="2804"/>
      <c r="AL20" s="2804"/>
      <c r="AM20" s="2803">
        <f>AQ78/AQ77</f>
        <v>0.68931211975022866</v>
      </c>
      <c r="AN20" s="2804"/>
      <c r="AO20" s="2804"/>
      <c r="AP20" s="2804"/>
      <c r="AQ20" s="2805"/>
    </row>
    <row r="21" spans="1:45" ht="21.6" customHeight="1">
      <c r="A21" s="2913"/>
      <c r="B21" s="2891"/>
      <c r="C21" s="1113" t="s">
        <v>599</v>
      </c>
      <c r="D21" s="2895" t="s">
        <v>135</v>
      </c>
      <c r="E21" s="2895"/>
      <c r="F21" s="2895"/>
      <c r="G21" s="2895"/>
      <c r="H21" s="2896"/>
      <c r="I21" s="2904" t="s">
        <v>135</v>
      </c>
      <c r="J21" s="2904"/>
      <c r="K21" s="2904"/>
      <c r="L21" s="2904"/>
      <c r="M21" s="2904"/>
      <c r="N21" s="2800">
        <v>948.34249999999986</v>
      </c>
      <c r="O21" s="2801"/>
      <c r="P21" s="2801"/>
      <c r="Q21" s="2801"/>
      <c r="R21" s="2900"/>
      <c r="S21" s="2800">
        <v>1690</v>
      </c>
      <c r="T21" s="2801"/>
      <c r="U21" s="2801"/>
      <c r="V21" s="2801"/>
      <c r="W21" s="2900"/>
      <c r="X21" s="2800">
        <f>X6+X16+X11</f>
        <v>3129.96</v>
      </c>
      <c r="Y21" s="2801"/>
      <c r="Z21" s="2801"/>
      <c r="AA21" s="2801"/>
      <c r="AB21" s="2900"/>
      <c r="AC21" s="2800">
        <f>AC6+AC16+AC11</f>
        <v>3572.2999999999997</v>
      </c>
      <c r="AD21" s="2801"/>
      <c r="AE21" s="2801"/>
      <c r="AF21" s="2801"/>
      <c r="AG21" s="2900"/>
      <c r="AH21" s="2800">
        <f>AH6+AH16+AH11</f>
        <v>3750.7500000000005</v>
      </c>
      <c r="AI21" s="2801"/>
      <c r="AJ21" s="2801"/>
      <c r="AK21" s="2801"/>
      <c r="AL21" s="2801"/>
      <c r="AM21" s="2800">
        <f>AM6+AM16+AM11</f>
        <v>3441.0690000000004</v>
      </c>
      <c r="AN21" s="2801"/>
      <c r="AO21" s="2801"/>
      <c r="AP21" s="2801"/>
      <c r="AQ21" s="2802"/>
    </row>
    <row r="22" spans="1:45" ht="21.6" customHeight="1">
      <c r="A22" s="2913"/>
      <c r="B22" s="2891"/>
      <c r="C22" s="1115" t="s">
        <v>600</v>
      </c>
      <c r="D22" s="2893" t="s">
        <v>135</v>
      </c>
      <c r="E22" s="2893"/>
      <c r="F22" s="2893"/>
      <c r="G22" s="2893"/>
      <c r="H22" s="2894"/>
      <c r="I22" s="2905" t="s">
        <v>135</v>
      </c>
      <c r="J22" s="2906"/>
      <c r="K22" s="2906"/>
      <c r="L22" s="2906"/>
      <c r="M22" s="2906"/>
      <c r="N22" s="2803">
        <f>R67/R77</f>
        <v>0.25574565948976669</v>
      </c>
      <c r="O22" s="2804"/>
      <c r="P22" s="2804"/>
      <c r="Q22" s="2804"/>
      <c r="R22" s="2901"/>
      <c r="S22" s="2803">
        <f>W67/W77</f>
        <v>0.26418733856905746</v>
      </c>
      <c r="T22" s="2804"/>
      <c r="U22" s="2804"/>
      <c r="V22" s="2804"/>
      <c r="W22" s="2901"/>
      <c r="X22" s="2803">
        <f>AB67/AB77</f>
        <v>0.25363275733735791</v>
      </c>
      <c r="Y22" s="2804"/>
      <c r="Z22" s="2804"/>
      <c r="AA22" s="2804"/>
      <c r="AB22" s="2901"/>
      <c r="AC22" s="2803">
        <f>AG67/AG77</f>
        <v>0.26599956234989597</v>
      </c>
      <c r="AD22" s="2804"/>
      <c r="AE22" s="2804"/>
      <c r="AF22" s="2804"/>
      <c r="AG22" s="2901"/>
      <c r="AH22" s="2803">
        <f>AL67/AL77</f>
        <v>0.24820746370093316</v>
      </c>
      <c r="AI22" s="2804"/>
      <c r="AJ22" s="2804"/>
      <c r="AK22" s="2804"/>
      <c r="AL22" s="2804"/>
      <c r="AM22" s="2803">
        <f>AQ67/AQ77</f>
        <v>0.16611901844353011</v>
      </c>
      <c r="AN22" s="2804"/>
      <c r="AO22" s="2804"/>
      <c r="AP22" s="2804"/>
      <c r="AQ22" s="2805"/>
    </row>
    <row r="23" spans="1:45" ht="21.6" customHeight="1" thickBot="1">
      <c r="A23" s="2914"/>
      <c r="B23" s="2892"/>
      <c r="C23" s="1114" t="s">
        <v>601</v>
      </c>
      <c r="D23" s="1235"/>
      <c r="E23" s="1235"/>
      <c r="F23" s="1235"/>
      <c r="G23" s="1235"/>
      <c r="H23" s="1236"/>
      <c r="I23" s="2944"/>
      <c r="J23" s="2945"/>
      <c r="K23" s="2945"/>
      <c r="L23" s="2945"/>
      <c r="M23" s="2945"/>
      <c r="N23" s="2806">
        <f t="shared" ref="N23" si="7">SUM(R66:R73,R75:R76)/R77</f>
        <v>0.92760986983525728</v>
      </c>
      <c r="O23" s="2807"/>
      <c r="P23" s="2807"/>
      <c r="Q23" s="2807"/>
      <c r="R23" s="2936"/>
      <c r="S23" s="2806">
        <f t="shared" ref="S23" si="8">SUM(W66:W73,W75:W76)/W77</f>
        <v>0.87418930448653642</v>
      </c>
      <c r="T23" s="2807"/>
      <c r="U23" s="2807"/>
      <c r="V23" s="2807"/>
      <c r="W23" s="2936"/>
      <c r="X23" s="2806">
        <f t="shared" ref="X23" si="9">SUM(AB66:AB73,AB75:AB76)/AB77</f>
        <v>0.83138127477029178</v>
      </c>
      <c r="Y23" s="2807"/>
      <c r="Z23" s="2807"/>
      <c r="AA23" s="2807"/>
      <c r="AB23" s="2936"/>
      <c r="AC23" s="2806">
        <f>SUM(AG66:AG73,AG75:AG76)/AG77</f>
        <v>0.85509721070720712</v>
      </c>
      <c r="AD23" s="2807"/>
      <c r="AE23" s="2807"/>
      <c r="AF23" s="2807"/>
      <c r="AG23" s="2936"/>
      <c r="AH23" s="2806">
        <f>SUM(AL66:AL73,AL75:AL76)/AL77</f>
        <v>0.99759120179839289</v>
      </c>
      <c r="AI23" s="2807"/>
      <c r="AJ23" s="2807"/>
      <c r="AK23" s="2807"/>
      <c r="AL23" s="2807"/>
      <c r="AM23" s="2806">
        <f>SUM(AQ66:AQ73,AQ75:AQ76)/AQ77</f>
        <v>1.0000074413781255</v>
      </c>
      <c r="AN23" s="2807"/>
      <c r="AO23" s="2807"/>
      <c r="AP23" s="2807"/>
      <c r="AQ23" s="2808"/>
    </row>
    <row r="24" spans="1:45" ht="15" thickTop="1" thickBot="1">
      <c r="A24" s="1226"/>
      <c r="B24" s="1893"/>
      <c r="C24" s="45"/>
      <c r="D24" s="5"/>
      <c r="E24" s="5"/>
      <c r="F24" s="5"/>
      <c r="G24" s="5"/>
      <c r="H24" s="5"/>
      <c r="I24" s="1237"/>
      <c r="J24" s="1237"/>
      <c r="K24" s="1237"/>
      <c r="L24" s="1237"/>
      <c r="M24" s="1238"/>
      <c r="N24" s="1232"/>
      <c r="O24" s="1232"/>
      <c r="P24" s="1232"/>
      <c r="Q24" s="1232"/>
      <c r="R24" s="1239"/>
      <c r="S24" s="1232"/>
      <c r="T24" s="1232"/>
      <c r="U24" s="1232"/>
      <c r="V24" s="1232"/>
      <c r="W24" s="1239"/>
      <c r="X24" s="1232"/>
      <c r="Y24" s="1232"/>
      <c r="Z24" s="1232"/>
      <c r="AA24" s="1232"/>
      <c r="AB24" s="1239"/>
      <c r="AC24" s="1232"/>
      <c r="AD24" s="1232"/>
      <c r="AE24" s="1232"/>
      <c r="AF24" s="1232"/>
      <c r="AG24" s="1239"/>
      <c r="AH24" s="1232"/>
      <c r="AI24" s="1232"/>
      <c r="AJ24" s="1232"/>
      <c r="AK24" s="1232"/>
      <c r="AL24" s="1239"/>
    </row>
    <row r="25" spans="1:45">
      <c r="A25" s="1226"/>
      <c r="B25" s="1893"/>
      <c r="C25" s="45"/>
      <c r="D25" s="5"/>
      <c r="E25" s="5"/>
      <c r="F25" s="5"/>
      <c r="G25" s="5"/>
      <c r="H25" s="5"/>
      <c r="I25" s="1240"/>
      <c r="J25" s="1240"/>
      <c r="K25" s="1240"/>
      <c r="L25" s="1240"/>
      <c r="M25" s="1240"/>
      <c r="N25" s="2809" t="s">
        <v>7</v>
      </c>
      <c r="O25" s="2810"/>
      <c r="P25" s="2810"/>
      <c r="Q25" s="2810"/>
      <c r="R25" s="2811"/>
      <c r="S25" s="2881" t="s">
        <v>8</v>
      </c>
      <c r="T25" s="2882"/>
      <c r="U25" s="2882"/>
      <c r="V25" s="2882"/>
      <c r="W25" s="2883"/>
      <c r="X25" s="2881" t="s">
        <v>9</v>
      </c>
      <c r="Y25" s="2882"/>
      <c r="Z25" s="2882"/>
      <c r="AA25" s="2882"/>
      <c r="AB25" s="2883"/>
      <c r="AC25" s="2809" t="s">
        <v>10</v>
      </c>
      <c r="AD25" s="2810"/>
      <c r="AE25" s="2810"/>
      <c r="AF25" s="2810"/>
      <c r="AG25" s="2811"/>
      <c r="AH25" s="2809" t="s">
        <v>11</v>
      </c>
      <c r="AI25" s="2810"/>
      <c r="AJ25" s="2810"/>
      <c r="AK25" s="2810"/>
      <c r="AL25" s="2811"/>
      <c r="AM25" s="2809" t="s">
        <v>12</v>
      </c>
      <c r="AN25" s="2810"/>
      <c r="AO25" s="2810"/>
      <c r="AP25" s="2810"/>
      <c r="AQ25" s="2811"/>
    </row>
    <row r="26" spans="1:45" ht="45.75" customHeight="1">
      <c r="A26" s="2907" t="s">
        <v>93</v>
      </c>
      <c r="B26" s="1894"/>
      <c r="C26" s="1356" t="s">
        <v>603</v>
      </c>
      <c r="D26" s="1357" t="s">
        <v>604</v>
      </c>
      <c r="E26" s="1358" t="s">
        <v>605</v>
      </c>
      <c r="F26" s="1358" t="s">
        <v>606</v>
      </c>
      <c r="G26" s="1358" t="s">
        <v>607</v>
      </c>
      <c r="H26" s="1359" t="s">
        <v>232</v>
      </c>
      <c r="I26" s="1360" t="s">
        <v>604</v>
      </c>
      <c r="J26" s="1358" t="s">
        <v>605</v>
      </c>
      <c r="K26" s="1358" t="s">
        <v>606</v>
      </c>
      <c r="L26" s="1358" t="s">
        <v>607</v>
      </c>
      <c r="M26" s="1361" t="s">
        <v>232</v>
      </c>
      <c r="N26" s="1362" t="s">
        <v>604</v>
      </c>
      <c r="O26" s="1363" t="s">
        <v>605</v>
      </c>
      <c r="P26" s="1363" t="s">
        <v>606</v>
      </c>
      <c r="Q26" s="1363" t="s">
        <v>607</v>
      </c>
      <c r="R26" s="1364" t="s">
        <v>232</v>
      </c>
      <c r="S26" s="1362" t="s">
        <v>604</v>
      </c>
      <c r="T26" s="1363" t="s">
        <v>605</v>
      </c>
      <c r="U26" s="1363" t="s">
        <v>606</v>
      </c>
      <c r="V26" s="1363" t="s">
        <v>607</v>
      </c>
      <c r="W26" s="1364" t="s">
        <v>232</v>
      </c>
      <c r="X26" s="1362" t="s">
        <v>604</v>
      </c>
      <c r="Y26" s="1363" t="s">
        <v>605</v>
      </c>
      <c r="Z26" s="1363" t="s">
        <v>606</v>
      </c>
      <c r="AA26" s="1363" t="s">
        <v>607</v>
      </c>
      <c r="AB26" s="1364" t="s">
        <v>232</v>
      </c>
      <c r="AC26" s="1362" t="s">
        <v>604</v>
      </c>
      <c r="AD26" s="1363" t="s">
        <v>605</v>
      </c>
      <c r="AE26" s="1363" t="s">
        <v>606</v>
      </c>
      <c r="AF26" s="1363" t="s">
        <v>607</v>
      </c>
      <c r="AG26" s="1364" t="s">
        <v>232</v>
      </c>
      <c r="AH26" s="1362" t="s">
        <v>604</v>
      </c>
      <c r="AI26" s="1363" t="s">
        <v>605</v>
      </c>
      <c r="AJ26" s="1363" t="s">
        <v>606</v>
      </c>
      <c r="AK26" s="1363" t="s">
        <v>607</v>
      </c>
      <c r="AL26" s="1364" t="s">
        <v>232</v>
      </c>
      <c r="AM26" s="1362" t="s">
        <v>604</v>
      </c>
      <c r="AN26" s="1363" t="s">
        <v>605</v>
      </c>
      <c r="AO26" s="1363" t="s">
        <v>606</v>
      </c>
      <c r="AP26" s="1363" t="s">
        <v>607</v>
      </c>
      <c r="AQ26" s="1364" t="s">
        <v>232</v>
      </c>
      <c r="AR26" s="2006"/>
      <c r="AS26" s="2006"/>
    </row>
    <row r="27" spans="1:45">
      <c r="A27" s="2910"/>
      <c r="B27" s="2948" t="s">
        <v>324</v>
      </c>
      <c r="C27" s="1241" t="s">
        <v>608</v>
      </c>
      <c r="D27" s="1242" t="s">
        <v>135</v>
      </c>
      <c r="E27" s="1106" t="s">
        <v>135</v>
      </c>
      <c r="F27" s="1106" t="s">
        <v>135</v>
      </c>
      <c r="G27" s="1106" t="s">
        <v>135</v>
      </c>
      <c r="H27" s="1243" t="s">
        <v>135</v>
      </c>
      <c r="I27" s="1244" t="s">
        <v>135</v>
      </c>
      <c r="J27" s="1245" t="s">
        <v>135</v>
      </c>
      <c r="K27" s="1245" t="s">
        <v>135</v>
      </c>
      <c r="L27" s="1245" t="s">
        <v>135</v>
      </c>
      <c r="M27" s="1246" t="s">
        <v>135</v>
      </c>
      <c r="N27" s="1247">
        <v>0</v>
      </c>
      <c r="O27" s="1245">
        <v>0</v>
      </c>
      <c r="P27" s="1245">
        <v>0</v>
      </c>
      <c r="Q27" s="1245">
        <v>0</v>
      </c>
      <c r="R27" s="1248">
        <v>0</v>
      </c>
      <c r="S27" s="1247">
        <v>0</v>
      </c>
      <c r="T27" s="1245">
        <v>0</v>
      </c>
      <c r="U27" s="1245">
        <v>0</v>
      </c>
      <c r="V27" s="1245">
        <v>0</v>
      </c>
      <c r="W27" s="1248">
        <v>0</v>
      </c>
      <c r="X27" s="1247">
        <v>0</v>
      </c>
      <c r="Y27" s="1245">
        <v>0</v>
      </c>
      <c r="Z27" s="1245">
        <v>0</v>
      </c>
      <c r="AA27" s="1245">
        <v>0</v>
      </c>
      <c r="AB27" s="1248">
        <v>0</v>
      </c>
      <c r="AC27" s="1249">
        <v>0</v>
      </c>
      <c r="AD27" s="1250">
        <v>0</v>
      </c>
      <c r="AE27" s="1250">
        <v>0</v>
      </c>
      <c r="AF27" s="1250">
        <v>0</v>
      </c>
      <c r="AG27" s="1251">
        <f>SUM(AC27:AF27)</f>
        <v>0</v>
      </c>
      <c r="AH27" s="1305">
        <v>0</v>
      </c>
      <c r="AI27" s="1613">
        <v>0</v>
      </c>
      <c r="AJ27" s="1613">
        <v>0</v>
      </c>
      <c r="AK27" s="1613">
        <v>0</v>
      </c>
      <c r="AL27" s="1251">
        <f>SUM(AH27:AK27)</f>
        <v>0</v>
      </c>
      <c r="AM27" s="1305">
        <v>0</v>
      </c>
      <c r="AN27" s="1613">
        <v>0</v>
      </c>
      <c r="AO27" s="1613">
        <v>0</v>
      </c>
      <c r="AP27" s="1613">
        <v>0</v>
      </c>
      <c r="AQ27" s="1251">
        <f t="shared" ref="AQ27:AQ36" si="10">SUM(AM27:AP27)</f>
        <v>0</v>
      </c>
      <c r="AR27" s="392"/>
      <c r="AS27" s="392"/>
    </row>
    <row r="28" spans="1:45" ht="14.25" customHeight="1">
      <c r="A28" s="2910"/>
      <c r="B28" s="2948"/>
      <c r="C28" s="1252" t="s">
        <v>609</v>
      </c>
      <c r="D28" s="1253" t="s">
        <v>135</v>
      </c>
      <c r="E28" s="633" t="s">
        <v>135</v>
      </c>
      <c r="F28" s="633" t="s">
        <v>135</v>
      </c>
      <c r="G28" s="633" t="s">
        <v>135</v>
      </c>
      <c r="H28" s="1254" t="s">
        <v>135</v>
      </c>
      <c r="I28" s="1255" t="s">
        <v>135</v>
      </c>
      <c r="J28" s="1256" t="s">
        <v>135</v>
      </c>
      <c r="K28" s="1256" t="s">
        <v>135</v>
      </c>
      <c r="L28" s="1256" t="s">
        <v>135</v>
      </c>
      <c r="M28" s="1246" t="s">
        <v>135</v>
      </c>
      <c r="N28" s="1257">
        <v>42.5</v>
      </c>
      <c r="O28" s="1256">
        <v>0</v>
      </c>
      <c r="P28" s="1256">
        <v>0</v>
      </c>
      <c r="Q28" s="1256">
        <v>0</v>
      </c>
      <c r="R28" s="1248">
        <v>42.5</v>
      </c>
      <c r="S28" s="1257">
        <v>66.849999999999994</v>
      </c>
      <c r="T28" s="1256">
        <v>0</v>
      </c>
      <c r="U28" s="1256">
        <v>0</v>
      </c>
      <c r="V28" s="1256">
        <v>0</v>
      </c>
      <c r="W28" s="1248">
        <v>66.849999999999994</v>
      </c>
      <c r="X28" s="1257">
        <v>75.2</v>
      </c>
      <c r="Y28" s="1256">
        <v>0</v>
      </c>
      <c r="Z28" s="1256">
        <v>12.1</v>
      </c>
      <c r="AA28" s="1256">
        <v>0</v>
      </c>
      <c r="AB28" s="1248">
        <v>87.3</v>
      </c>
      <c r="AC28" s="1257">
        <f>57.43+16.145</f>
        <v>73.575000000000003</v>
      </c>
      <c r="AD28" s="1256">
        <v>0</v>
      </c>
      <c r="AE28" s="1256">
        <f>0.8+0.243</f>
        <v>1.0430000000000001</v>
      </c>
      <c r="AF28" s="1256">
        <v>0</v>
      </c>
      <c r="AG28" s="1248">
        <f t="shared" ref="AG28:AG37" si="11">SUM(AC28:AF28)</f>
        <v>74.618000000000009</v>
      </c>
      <c r="AH28" s="1307">
        <v>74.28</v>
      </c>
      <c r="AI28" s="1614">
        <v>0</v>
      </c>
      <c r="AJ28" s="1614">
        <v>7.09</v>
      </c>
      <c r="AK28" s="1614">
        <v>0</v>
      </c>
      <c r="AL28" s="1248">
        <v>81.37</v>
      </c>
      <c r="AM28" s="1307">
        <v>87.516999999999996</v>
      </c>
      <c r="AN28" s="1614">
        <v>0</v>
      </c>
      <c r="AO28" s="1614">
        <v>13.552</v>
      </c>
      <c r="AP28" s="1614">
        <v>0</v>
      </c>
      <c r="AQ28" s="1927">
        <f t="shared" si="10"/>
        <v>101.06899999999999</v>
      </c>
      <c r="AR28" s="392"/>
      <c r="AS28" s="392"/>
    </row>
    <row r="29" spans="1:45" ht="14.25" customHeight="1">
      <c r="A29" s="2910"/>
      <c r="B29" s="2948"/>
      <c r="C29" s="1252" t="s">
        <v>610</v>
      </c>
      <c r="D29" s="1253" t="s">
        <v>135</v>
      </c>
      <c r="E29" s="633" t="s">
        <v>135</v>
      </c>
      <c r="F29" s="633" t="s">
        <v>135</v>
      </c>
      <c r="G29" s="633" t="s">
        <v>135</v>
      </c>
      <c r="H29" s="1254" t="s">
        <v>135</v>
      </c>
      <c r="I29" s="1255" t="s">
        <v>135</v>
      </c>
      <c r="J29" s="1256" t="s">
        <v>135</v>
      </c>
      <c r="K29" s="1256" t="s">
        <v>135</v>
      </c>
      <c r="L29" s="1256" t="s">
        <v>135</v>
      </c>
      <c r="M29" s="1246" t="s">
        <v>135</v>
      </c>
      <c r="N29" s="1257">
        <v>0</v>
      </c>
      <c r="O29" s="1256">
        <v>0</v>
      </c>
      <c r="P29" s="1256">
        <v>0</v>
      </c>
      <c r="Q29" s="1256">
        <v>0</v>
      </c>
      <c r="R29" s="1248">
        <v>0</v>
      </c>
      <c r="S29" s="1257">
        <v>0</v>
      </c>
      <c r="T29" s="1256">
        <v>0</v>
      </c>
      <c r="U29" s="1256">
        <v>0</v>
      </c>
      <c r="V29" s="1256">
        <v>0</v>
      </c>
      <c r="W29" s="1248">
        <v>0</v>
      </c>
      <c r="X29" s="1257">
        <v>237.15</v>
      </c>
      <c r="Y29" s="1256">
        <v>0</v>
      </c>
      <c r="Z29" s="1256">
        <v>0</v>
      </c>
      <c r="AA29" s="1256">
        <v>0</v>
      </c>
      <c r="AB29" s="1248">
        <v>237.15</v>
      </c>
      <c r="AC29" s="1257">
        <v>0</v>
      </c>
      <c r="AD29" s="1256">
        <v>0</v>
      </c>
      <c r="AE29" s="1256">
        <v>0</v>
      </c>
      <c r="AF29" s="1256">
        <v>0</v>
      </c>
      <c r="AG29" s="1248">
        <f t="shared" si="11"/>
        <v>0</v>
      </c>
      <c r="AH29" s="1307">
        <v>0</v>
      </c>
      <c r="AI29" s="1614">
        <v>0</v>
      </c>
      <c r="AJ29" s="1614">
        <v>0</v>
      </c>
      <c r="AK29" s="1614">
        <v>0</v>
      </c>
      <c r="AL29" s="1248">
        <f t="shared" ref="AL29:AL37" si="12">SUM(AH29:AK29)</f>
        <v>0</v>
      </c>
      <c r="AM29" s="1307">
        <v>0</v>
      </c>
      <c r="AN29" s="1614">
        <v>0</v>
      </c>
      <c r="AO29" s="1614">
        <v>0</v>
      </c>
      <c r="AP29" s="1614">
        <v>0</v>
      </c>
      <c r="AQ29" s="1927">
        <f t="shared" si="10"/>
        <v>0</v>
      </c>
      <c r="AR29" s="392"/>
      <c r="AS29" s="392"/>
    </row>
    <row r="30" spans="1:45" ht="14.25" customHeight="1">
      <c r="A30" s="2910"/>
      <c r="B30" s="2948"/>
      <c r="C30" s="1258" t="s">
        <v>611</v>
      </c>
      <c r="D30" s="1253" t="s">
        <v>135</v>
      </c>
      <c r="E30" s="633" t="s">
        <v>135</v>
      </c>
      <c r="F30" s="633" t="s">
        <v>135</v>
      </c>
      <c r="G30" s="633" t="s">
        <v>135</v>
      </c>
      <c r="H30" s="1254" t="s">
        <v>135</v>
      </c>
      <c r="I30" s="1255" t="s">
        <v>135</v>
      </c>
      <c r="J30" s="1256" t="s">
        <v>135</v>
      </c>
      <c r="K30" s="1256" t="s">
        <v>135</v>
      </c>
      <c r="L30" s="1256" t="s">
        <v>135</v>
      </c>
      <c r="M30" s="1246" t="s">
        <v>135</v>
      </c>
      <c r="N30" s="1257">
        <v>100.7</v>
      </c>
      <c r="O30" s="1256">
        <v>0</v>
      </c>
      <c r="P30" s="1256">
        <v>0</v>
      </c>
      <c r="Q30" s="1256">
        <v>0</v>
      </c>
      <c r="R30" s="1248">
        <v>100.7</v>
      </c>
      <c r="S30" s="1257">
        <v>78.650000000000006</v>
      </c>
      <c r="T30" s="1256">
        <v>0</v>
      </c>
      <c r="U30" s="1256">
        <v>0</v>
      </c>
      <c r="V30" s="1256">
        <v>0</v>
      </c>
      <c r="W30" s="1248">
        <v>78.650000000000006</v>
      </c>
      <c r="X30" s="1257">
        <v>0</v>
      </c>
      <c r="Y30" s="1256">
        <v>0</v>
      </c>
      <c r="Z30" s="1256">
        <v>0</v>
      </c>
      <c r="AA30" s="1256">
        <v>0</v>
      </c>
      <c r="AB30" s="1248">
        <v>0</v>
      </c>
      <c r="AC30" s="1257">
        <f>217.9+0.38</f>
        <v>218.28</v>
      </c>
      <c r="AD30" s="1256">
        <v>0</v>
      </c>
      <c r="AE30" s="1256">
        <f>17.935</f>
        <v>17.934999999999999</v>
      </c>
      <c r="AF30" s="1256">
        <v>0</v>
      </c>
      <c r="AG30" s="1248">
        <f t="shared" si="11"/>
        <v>236.215</v>
      </c>
      <c r="AH30" s="1307">
        <v>218.85</v>
      </c>
      <c r="AI30" s="1614">
        <v>0</v>
      </c>
      <c r="AJ30" s="1614">
        <v>0</v>
      </c>
      <c r="AK30" s="1614">
        <v>0</v>
      </c>
      <c r="AL30" s="1248">
        <v>221.77</v>
      </c>
      <c r="AM30" s="1307">
        <v>197.107</v>
      </c>
      <c r="AN30" s="1614">
        <v>0</v>
      </c>
      <c r="AO30" s="1614">
        <v>0</v>
      </c>
      <c r="AP30" s="1614">
        <v>0</v>
      </c>
      <c r="AQ30" s="1927">
        <f t="shared" si="10"/>
        <v>197.107</v>
      </c>
      <c r="AR30" s="392"/>
      <c r="AS30" s="392"/>
    </row>
    <row r="31" spans="1:45" ht="14.25" customHeight="1">
      <c r="A31" s="2910"/>
      <c r="B31" s="2948"/>
      <c r="C31" s="1252" t="s">
        <v>612</v>
      </c>
      <c r="D31" s="1253" t="s">
        <v>135</v>
      </c>
      <c r="E31" s="633" t="s">
        <v>135</v>
      </c>
      <c r="F31" s="633" t="s">
        <v>135</v>
      </c>
      <c r="G31" s="633" t="s">
        <v>135</v>
      </c>
      <c r="H31" s="1254" t="s">
        <v>135</v>
      </c>
      <c r="I31" s="1255" t="s">
        <v>135</v>
      </c>
      <c r="J31" s="1256" t="s">
        <v>135</v>
      </c>
      <c r="K31" s="1256" t="s">
        <v>135</v>
      </c>
      <c r="L31" s="1256" t="s">
        <v>135</v>
      </c>
      <c r="M31" s="1246" t="s">
        <v>135</v>
      </c>
      <c r="N31" s="1257">
        <v>0</v>
      </c>
      <c r="O31" s="1256">
        <v>0</v>
      </c>
      <c r="P31" s="1256">
        <v>0</v>
      </c>
      <c r="Q31" s="1256">
        <v>0</v>
      </c>
      <c r="R31" s="1248">
        <v>0</v>
      </c>
      <c r="S31" s="1257">
        <v>0</v>
      </c>
      <c r="T31" s="1256">
        <v>0</v>
      </c>
      <c r="U31" s="1256">
        <v>0</v>
      </c>
      <c r="V31" s="1256">
        <v>0</v>
      </c>
      <c r="W31" s="1248">
        <v>0</v>
      </c>
      <c r="X31" s="1257">
        <v>0</v>
      </c>
      <c r="Y31" s="1256">
        <v>0</v>
      </c>
      <c r="Z31" s="1256">
        <v>0</v>
      </c>
      <c r="AA31" s="1256">
        <v>0</v>
      </c>
      <c r="AB31" s="1248">
        <v>0</v>
      </c>
      <c r="AC31" s="1257">
        <v>0</v>
      </c>
      <c r="AD31" s="1256">
        <v>0</v>
      </c>
      <c r="AE31" s="1256">
        <v>0</v>
      </c>
      <c r="AF31" s="1256">
        <v>0</v>
      </c>
      <c r="AG31" s="1248">
        <f t="shared" si="11"/>
        <v>0</v>
      </c>
      <c r="AH31" s="1307">
        <v>0</v>
      </c>
      <c r="AI31" s="1614">
        <v>0</v>
      </c>
      <c r="AJ31" s="1614">
        <v>0</v>
      </c>
      <c r="AK31" s="1614">
        <v>0</v>
      </c>
      <c r="AL31" s="1248">
        <f t="shared" si="12"/>
        <v>0</v>
      </c>
      <c r="AM31" s="1307">
        <v>0</v>
      </c>
      <c r="AN31" s="1614">
        <v>0</v>
      </c>
      <c r="AO31" s="1614">
        <v>0</v>
      </c>
      <c r="AP31" s="1614">
        <v>0</v>
      </c>
      <c r="AQ31" s="1927">
        <f t="shared" si="10"/>
        <v>0</v>
      </c>
      <c r="AR31" s="392"/>
      <c r="AS31" s="392"/>
    </row>
    <row r="32" spans="1:45" ht="14.25" customHeight="1">
      <c r="A32" s="2910"/>
      <c r="B32" s="2948"/>
      <c r="C32" s="1252" t="s">
        <v>613</v>
      </c>
      <c r="D32" s="1253" t="s">
        <v>135</v>
      </c>
      <c r="E32" s="633" t="s">
        <v>135</v>
      </c>
      <c r="F32" s="633" t="s">
        <v>135</v>
      </c>
      <c r="G32" s="633" t="s">
        <v>135</v>
      </c>
      <c r="H32" s="1254" t="s">
        <v>135</v>
      </c>
      <c r="I32" s="1255" t="s">
        <v>135</v>
      </c>
      <c r="J32" s="1256" t="s">
        <v>135</v>
      </c>
      <c r="K32" s="1256" t="s">
        <v>135</v>
      </c>
      <c r="L32" s="1256" t="s">
        <v>135</v>
      </c>
      <c r="M32" s="1246" t="s">
        <v>135</v>
      </c>
      <c r="N32" s="1257">
        <v>0</v>
      </c>
      <c r="O32" s="1256">
        <v>0</v>
      </c>
      <c r="P32" s="1256">
        <v>0</v>
      </c>
      <c r="Q32" s="1256">
        <v>0</v>
      </c>
      <c r="R32" s="1248">
        <v>0</v>
      </c>
      <c r="S32" s="1257">
        <v>0</v>
      </c>
      <c r="T32" s="1256">
        <v>0</v>
      </c>
      <c r="U32" s="1256">
        <v>0</v>
      </c>
      <c r="V32" s="1256">
        <v>0</v>
      </c>
      <c r="W32" s="1248">
        <v>0</v>
      </c>
      <c r="X32" s="1257">
        <v>0</v>
      </c>
      <c r="Y32" s="1256">
        <v>0</v>
      </c>
      <c r="Z32" s="1256">
        <v>0</v>
      </c>
      <c r="AA32" s="1256">
        <v>0</v>
      </c>
      <c r="AB32" s="1248">
        <v>0</v>
      </c>
      <c r="AC32" s="1257">
        <v>0</v>
      </c>
      <c r="AD32" s="1256">
        <v>0</v>
      </c>
      <c r="AE32" s="1256">
        <v>0</v>
      </c>
      <c r="AF32" s="1256">
        <v>0</v>
      </c>
      <c r="AG32" s="1248">
        <f t="shared" si="11"/>
        <v>0</v>
      </c>
      <c r="AH32" s="1307">
        <v>0</v>
      </c>
      <c r="AI32" s="1614">
        <v>0</v>
      </c>
      <c r="AJ32" s="1614">
        <v>0</v>
      </c>
      <c r="AK32" s="1614">
        <v>0</v>
      </c>
      <c r="AL32" s="1248">
        <f t="shared" si="12"/>
        <v>0</v>
      </c>
      <c r="AM32" s="1307">
        <v>0</v>
      </c>
      <c r="AN32" s="1614">
        <v>0</v>
      </c>
      <c r="AO32" s="1614">
        <v>0</v>
      </c>
      <c r="AP32" s="1614">
        <v>0</v>
      </c>
      <c r="AQ32" s="1927">
        <f t="shared" si="10"/>
        <v>0</v>
      </c>
      <c r="AR32" s="392"/>
      <c r="AS32" s="392"/>
    </row>
    <row r="33" spans="1:45" ht="14.25" customHeight="1">
      <c r="A33" s="2910"/>
      <c r="B33" s="2948"/>
      <c r="C33" s="1258" t="s">
        <v>614</v>
      </c>
      <c r="D33" s="1253" t="s">
        <v>135</v>
      </c>
      <c r="E33" s="633" t="s">
        <v>135</v>
      </c>
      <c r="F33" s="633" t="s">
        <v>135</v>
      </c>
      <c r="G33" s="633" t="s">
        <v>135</v>
      </c>
      <c r="H33" s="1254" t="s">
        <v>135</v>
      </c>
      <c r="I33" s="1255" t="s">
        <v>135</v>
      </c>
      <c r="J33" s="1256" t="s">
        <v>135</v>
      </c>
      <c r="K33" s="1256" t="s">
        <v>135</v>
      </c>
      <c r="L33" s="1256" t="s">
        <v>135</v>
      </c>
      <c r="M33" s="1246" t="s">
        <v>135</v>
      </c>
      <c r="N33" s="1257">
        <v>0</v>
      </c>
      <c r="O33" s="1256">
        <v>0</v>
      </c>
      <c r="P33" s="1256">
        <v>0</v>
      </c>
      <c r="Q33" s="1256">
        <v>0</v>
      </c>
      <c r="R33" s="1248">
        <v>0</v>
      </c>
      <c r="S33" s="1257">
        <v>0</v>
      </c>
      <c r="T33" s="1256">
        <v>0</v>
      </c>
      <c r="U33" s="1256">
        <v>0</v>
      </c>
      <c r="V33" s="1256">
        <v>0</v>
      </c>
      <c r="W33" s="1248">
        <v>0</v>
      </c>
      <c r="X33" s="1257">
        <v>0</v>
      </c>
      <c r="Y33" s="1256">
        <v>20.9</v>
      </c>
      <c r="Z33" s="1256">
        <v>0</v>
      </c>
      <c r="AA33" s="1256">
        <v>0</v>
      </c>
      <c r="AB33" s="1248">
        <v>20.9</v>
      </c>
      <c r="AC33" s="1257">
        <f>2.18</f>
        <v>2.1800000000000002</v>
      </c>
      <c r="AD33" s="1256">
        <v>234.5</v>
      </c>
      <c r="AE33" s="1256">
        <v>0</v>
      </c>
      <c r="AF33" s="1256">
        <v>0</v>
      </c>
      <c r="AG33" s="1248">
        <f t="shared" si="11"/>
        <v>236.68</v>
      </c>
      <c r="AH33" s="1307">
        <v>2.06</v>
      </c>
      <c r="AI33" s="1614">
        <v>255.19</v>
      </c>
      <c r="AJ33" s="1614">
        <v>0</v>
      </c>
      <c r="AK33" s="1614">
        <v>0</v>
      </c>
      <c r="AL33" s="1248">
        <v>257.25</v>
      </c>
      <c r="AM33" s="1307">
        <v>0</v>
      </c>
      <c r="AN33" s="1614">
        <v>258.38</v>
      </c>
      <c r="AO33" s="1614">
        <v>0.44</v>
      </c>
      <c r="AP33" s="1614">
        <v>0</v>
      </c>
      <c r="AQ33" s="1927">
        <f t="shared" si="10"/>
        <v>258.82</v>
      </c>
      <c r="AR33" s="392"/>
      <c r="AS33" s="392"/>
    </row>
    <row r="34" spans="1:45" ht="14.25" customHeight="1">
      <c r="A34" s="2910"/>
      <c r="B34" s="2948"/>
      <c r="C34" s="1252" t="s">
        <v>615</v>
      </c>
      <c r="D34" s="1253" t="s">
        <v>135</v>
      </c>
      <c r="E34" s="633" t="s">
        <v>135</v>
      </c>
      <c r="F34" s="633" t="s">
        <v>135</v>
      </c>
      <c r="G34" s="633" t="s">
        <v>135</v>
      </c>
      <c r="H34" s="1254" t="s">
        <v>135</v>
      </c>
      <c r="I34" s="1255" t="s">
        <v>135</v>
      </c>
      <c r="J34" s="1256" t="s">
        <v>135</v>
      </c>
      <c r="K34" s="1256" t="s">
        <v>135</v>
      </c>
      <c r="L34" s="1256" t="s">
        <v>135</v>
      </c>
      <c r="M34" s="1246" t="s">
        <v>135</v>
      </c>
      <c r="N34" s="1257">
        <v>0</v>
      </c>
      <c r="O34" s="1256">
        <v>0</v>
      </c>
      <c r="P34" s="1256">
        <v>0</v>
      </c>
      <c r="Q34" s="1256">
        <v>0</v>
      </c>
      <c r="R34" s="1248">
        <v>0</v>
      </c>
      <c r="S34" s="1257">
        <v>10.515000000000001</v>
      </c>
      <c r="T34" s="1256">
        <v>0</v>
      </c>
      <c r="U34" s="1256">
        <v>0</v>
      </c>
      <c r="V34" s="1256">
        <v>0</v>
      </c>
      <c r="W34" s="1248">
        <v>10.515000000000001</v>
      </c>
      <c r="X34" s="1257">
        <v>0</v>
      </c>
      <c r="Y34" s="1256">
        <v>0</v>
      </c>
      <c r="Z34" s="1256">
        <v>0</v>
      </c>
      <c r="AA34" s="1256">
        <v>0</v>
      </c>
      <c r="AB34" s="1248">
        <v>0</v>
      </c>
      <c r="AC34" s="1257">
        <v>2.5000000000000001E-2</v>
      </c>
      <c r="AD34" s="1256">
        <v>0</v>
      </c>
      <c r="AE34" s="1256">
        <v>0</v>
      </c>
      <c r="AF34" s="1256">
        <v>0</v>
      </c>
      <c r="AG34" s="1248">
        <f t="shared" si="11"/>
        <v>2.5000000000000001E-2</v>
      </c>
      <c r="AH34" s="1307">
        <v>0</v>
      </c>
      <c r="AI34" s="1614">
        <v>0</v>
      </c>
      <c r="AJ34" s="1614">
        <v>0</v>
      </c>
      <c r="AK34" s="1614">
        <v>0</v>
      </c>
      <c r="AL34" s="1248">
        <f t="shared" si="12"/>
        <v>0</v>
      </c>
      <c r="AM34" s="1307">
        <v>0</v>
      </c>
      <c r="AN34" s="1614">
        <v>0</v>
      </c>
      <c r="AO34" s="1614">
        <v>0</v>
      </c>
      <c r="AP34" s="1614">
        <v>0</v>
      </c>
      <c r="AQ34" s="1927">
        <f t="shared" si="10"/>
        <v>0</v>
      </c>
      <c r="AR34" s="392"/>
      <c r="AS34" s="392"/>
    </row>
    <row r="35" spans="1:45" ht="14.25" customHeight="1">
      <c r="A35" s="2910"/>
      <c r="B35" s="2948"/>
      <c r="C35" s="1252" t="s">
        <v>616</v>
      </c>
      <c r="D35" s="1253" t="s">
        <v>135</v>
      </c>
      <c r="E35" s="633" t="s">
        <v>135</v>
      </c>
      <c r="F35" s="633" t="s">
        <v>135</v>
      </c>
      <c r="G35" s="633" t="s">
        <v>135</v>
      </c>
      <c r="H35" s="1254" t="s">
        <v>135</v>
      </c>
      <c r="I35" s="1255" t="s">
        <v>135</v>
      </c>
      <c r="J35" s="1256" t="s">
        <v>135</v>
      </c>
      <c r="K35" s="1256" t="s">
        <v>135</v>
      </c>
      <c r="L35" s="1256" t="s">
        <v>135</v>
      </c>
      <c r="M35" s="1246" t="s">
        <v>135</v>
      </c>
      <c r="N35" s="1257">
        <v>0</v>
      </c>
      <c r="O35" s="1256">
        <v>5.9</v>
      </c>
      <c r="P35" s="1256">
        <v>0</v>
      </c>
      <c r="Q35" s="1256">
        <v>0</v>
      </c>
      <c r="R35" s="1248">
        <v>5.9</v>
      </c>
      <c r="S35" s="1257">
        <v>0</v>
      </c>
      <c r="T35" s="1256">
        <v>88.14</v>
      </c>
      <c r="U35" s="1256">
        <v>0</v>
      </c>
      <c r="V35" s="1256">
        <v>0</v>
      </c>
      <c r="W35" s="1248">
        <v>88.14</v>
      </c>
      <c r="X35" s="1257">
        <v>0</v>
      </c>
      <c r="Y35" s="1256">
        <v>174.5</v>
      </c>
      <c r="Z35" s="1256">
        <v>0</v>
      </c>
      <c r="AA35" s="1256">
        <v>0</v>
      </c>
      <c r="AB35" s="1248">
        <v>174.5</v>
      </c>
      <c r="AC35" s="1257">
        <v>0</v>
      </c>
      <c r="AD35" s="1256">
        <v>0</v>
      </c>
      <c r="AE35" s="1256">
        <v>0</v>
      </c>
      <c r="AF35" s="1256">
        <v>0</v>
      </c>
      <c r="AG35" s="1248">
        <f t="shared" si="11"/>
        <v>0</v>
      </c>
      <c r="AH35" s="1307">
        <v>0</v>
      </c>
      <c r="AI35" s="1614">
        <v>0</v>
      </c>
      <c r="AJ35" s="1614">
        <v>0</v>
      </c>
      <c r="AK35" s="1614">
        <v>0</v>
      </c>
      <c r="AL35" s="1248">
        <f t="shared" si="12"/>
        <v>0</v>
      </c>
      <c r="AM35" s="1307">
        <v>0</v>
      </c>
      <c r="AN35" s="1614">
        <v>0</v>
      </c>
      <c r="AO35" s="1614">
        <v>0</v>
      </c>
      <c r="AP35" s="1614">
        <v>0</v>
      </c>
      <c r="AQ35" s="1927">
        <f t="shared" si="10"/>
        <v>0</v>
      </c>
      <c r="AR35" s="392"/>
      <c r="AS35" s="392"/>
    </row>
    <row r="36" spans="1:45" ht="14.25" customHeight="1">
      <c r="A36" s="2910"/>
      <c r="B36" s="2948"/>
      <c r="C36" s="1252" t="s">
        <v>617</v>
      </c>
      <c r="D36" s="1253" t="s">
        <v>135</v>
      </c>
      <c r="E36" s="633" t="s">
        <v>135</v>
      </c>
      <c r="F36" s="633" t="s">
        <v>135</v>
      </c>
      <c r="G36" s="633" t="s">
        <v>135</v>
      </c>
      <c r="H36" s="1254" t="s">
        <v>135</v>
      </c>
      <c r="I36" s="1255" t="s">
        <v>135</v>
      </c>
      <c r="J36" s="1256" t="s">
        <v>135</v>
      </c>
      <c r="K36" s="1256" t="s">
        <v>135</v>
      </c>
      <c r="L36" s="1256" t="s">
        <v>135</v>
      </c>
      <c r="M36" s="1246" t="s">
        <v>135</v>
      </c>
      <c r="N36" s="1257">
        <v>0</v>
      </c>
      <c r="O36" s="1256">
        <v>0</v>
      </c>
      <c r="P36" s="1256">
        <v>0</v>
      </c>
      <c r="Q36" s="1256">
        <v>0</v>
      </c>
      <c r="R36" s="1248">
        <v>0</v>
      </c>
      <c r="S36" s="1257">
        <v>0</v>
      </c>
      <c r="T36" s="1256">
        <v>0</v>
      </c>
      <c r="U36" s="1256">
        <v>0</v>
      </c>
      <c r="V36" s="1256">
        <v>0</v>
      </c>
      <c r="W36" s="1248">
        <v>0</v>
      </c>
      <c r="X36" s="1257">
        <v>0</v>
      </c>
      <c r="Y36" s="1256">
        <v>0</v>
      </c>
      <c r="Z36" s="1256">
        <v>0</v>
      </c>
      <c r="AA36" s="1256">
        <v>0</v>
      </c>
      <c r="AB36" s="1248">
        <v>0</v>
      </c>
      <c r="AC36" s="1257">
        <v>0</v>
      </c>
      <c r="AD36" s="1256">
        <v>0</v>
      </c>
      <c r="AE36" s="1256">
        <v>0</v>
      </c>
      <c r="AF36" s="1256">
        <v>0</v>
      </c>
      <c r="AG36" s="1248">
        <f t="shared" si="11"/>
        <v>0</v>
      </c>
      <c r="AH36" s="1307">
        <v>0</v>
      </c>
      <c r="AI36" s="1614">
        <v>0</v>
      </c>
      <c r="AJ36" s="1614">
        <v>0</v>
      </c>
      <c r="AK36" s="1614">
        <v>0</v>
      </c>
      <c r="AL36" s="1248">
        <f t="shared" si="12"/>
        <v>0</v>
      </c>
      <c r="AM36" s="1307">
        <v>0</v>
      </c>
      <c r="AN36" s="1614">
        <v>0</v>
      </c>
      <c r="AO36" s="1614">
        <v>0</v>
      </c>
      <c r="AP36" s="1614">
        <v>0</v>
      </c>
      <c r="AQ36" s="1927">
        <f t="shared" si="10"/>
        <v>0</v>
      </c>
      <c r="AR36" s="392"/>
      <c r="AS36" s="392"/>
    </row>
    <row r="37" spans="1:45" ht="14.25" customHeight="1">
      <c r="A37" s="2910"/>
      <c r="B37" s="2948"/>
      <c r="C37" s="1252" t="s">
        <v>618</v>
      </c>
      <c r="D37" s="1253" t="s">
        <v>135</v>
      </c>
      <c r="E37" s="633" t="s">
        <v>135</v>
      </c>
      <c r="F37" s="633" t="s">
        <v>135</v>
      </c>
      <c r="G37" s="633" t="s">
        <v>135</v>
      </c>
      <c r="H37" s="1254" t="s">
        <v>135</v>
      </c>
      <c r="I37" s="1255" t="s">
        <v>135</v>
      </c>
      <c r="J37" s="1256" t="s">
        <v>135</v>
      </c>
      <c r="K37" s="1256" t="s">
        <v>135</v>
      </c>
      <c r="L37" s="1256" t="s">
        <v>135</v>
      </c>
      <c r="M37" s="1246" t="s">
        <v>135</v>
      </c>
      <c r="N37" s="1257">
        <v>0</v>
      </c>
      <c r="O37" s="1256">
        <v>0</v>
      </c>
      <c r="P37" s="1256">
        <v>0</v>
      </c>
      <c r="Q37" s="1256">
        <v>0</v>
      </c>
      <c r="R37" s="1248">
        <v>0</v>
      </c>
      <c r="S37" s="1257">
        <v>0</v>
      </c>
      <c r="T37" s="1256">
        <v>0</v>
      </c>
      <c r="U37" s="1256">
        <v>0</v>
      </c>
      <c r="V37" s="1256">
        <v>0</v>
      </c>
      <c r="W37" s="1248">
        <v>0</v>
      </c>
      <c r="X37" s="1257">
        <v>0</v>
      </c>
      <c r="Y37" s="1256">
        <v>0</v>
      </c>
      <c r="Z37" s="1256">
        <v>0</v>
      </c>
      <c r="AA37" s="1256">
        <v>0</v>
      </c>
      <c r="AB37" s="1248">
        <v>0</v>
      </c>
      <c r="AC37" s="1257">
        <v>0</v>
      </c>
      <c r="AD37" s="1256">
        <v>0</v>
      </c>
      <c r="AE37" s="1256">
        <v>0</v>
      </c>
      <c r="AF37" s="1256">
        <v>0</v>
      </c>
      <c r="AG37" s="1248">
        <f t="shared" si="11"/>
        <v>0</v>
      </c>
      <c r="AH37" s="1307">
        <v>0</v>
      </c>
      <c r="AI37" s="1614">
        <v>0</v>
      </c>
      <c r="AJ37" s="1614">
        <v>0</v>
      </c>
      <c r="AK37" s="1614">
        <v>0</v>
      </c>
      <c r="AL37" s="1248">
        <f t="shared" si="12"/>
        <v>0</v>
      </c>
      <c r="AM37" s="1307">
        <v>0</v>
      </c>
      <c r="AN37" s="1614">
        <v>0</v>
      </c>
      <c r="AO37" s="1614">
        <v>0</v>
      </c>
      <c r="AP37" s="1614">
        <v>0</v>
      </c>
      <c r="AQ37" s="1927">
        <f>SUM(AM37:AP37)</f>
        <v>0</v>
      </c>
      <c r="AR37" s="392"/>
      <c r="AS37" s="392"/>
    </row>
    <row r="38" spans="1:45" s="165" customFormat="1" ht="14.25" customHeight="1">
      <c r="A38" s="2910"/>
      <c r="B38" s="2948"/>
      <c r="C38" s="1259" t="s">
        <v>232</v>
      </c>
      <c r="D38" s="1260" t="s">
        <v>135</v>
      </c>
      <c r="E38" s="1261" t="s">
        <v>135</v>
      </c>
      <c r="F38" s="1261" t="s">
        <v>135</v>
      </c>
      <c r="G38" s="1261" t="s">
        <v>135</v>
      </c>
      <c r="H38" s="1262" t="s">
        <v>135</v>
      </c>
      <c r="I38" s="1263" t="s">
        <v>135</v>
      </c>
      <c r="J38" s="1263" t="s">
        <v>135</v>
      </c>
      <c r="K38" s="1263" t="s">
        <v>135</v>
      </c>
      <c r="L38" s="1263" t="s">
        <v>135</v>
      </c>
      <c r="M38" s="1264" t="s">
        <v>135</v>
      </c>
      <c r="N38" s="1265">
        <v>143.19999999999999</v>
      </c>
      <c r="O38" s="1266">
        <v>5.9</v>
      </c>
      <c r="P38" s="1266">
        <v>0</v>
      </c>
      <c r="Q38" s="1266">
        <v>0</v>
      </c>
      <c r="R38" s="1267">
        <f>SUM(R27:R37)</f>
        <v>149.1</v>
      </c>
      <c r="S38" s="1265">
        <v>156.01499999999999</v>
      </c>
      <c r="T38" s="1266">
        <v>88.14</v>
      </c>
      <c r="U38" s="1266">
        <v>0</v>
      </c>
      <c r="V38" s="1266">
        <v>0</v>
      </c>
      <c r="W38" s="1267">
        <f t="shared" ref="W38:AK38" si="13">SUM(W27:W37)</f>
        <v>244.15499999999997</v>
      </c>
      <c r="X38" s="1265">
        <f t="shared" si="13"/>
        <v>312.35000000000002</v>
      </c>
      <c r="Y38" s="1266">
        <f t="shared" si="13"/>
        <v>195.4</v>
      </c>
      <c r="Z38" s="1266">
        <f t="shared" si="13"/>
        <v>12.1</v>
      </c>
      <c r="AA38" s="1266">
        <f t="shared" si="13"/>
        <v>0</v>
      </c>
      <c r="AB38" s="1267">
        <f t="shared" si="13"/>
        <v>519.84999999999991</v>
      </c>
      <c r="AC38" s="1265">
        <f t="shared" ref="AC38:AF38" si="14">SUM(AC27:AC37)</f>
        <v>294.06</v>
      </c>
      <c r="AD38" s="1266">
        <f t="shared" si="14"/>
        <v>234.5</v>
      </c>
      <c r="AE38" s="1266">
        <f t="shared" si="14"/>
        <v>18.977999999999998</v>
      </c>
      <c r="AF38" s="1266">
        <f t="shared" si="14"/>
        <v>0</v>
      </c>
      <c r="AG38" s="1267">
        <f>SUM(AG27:AG37)</f>
        <v>547.53800000000001</v>
      </c>
      <c r="AH38" s="1265">
        <f t="shared" si="13"/>
        <v>295.19</v>
      </c>
      <c r="AI38" s="1266">
        <f t="shared" si="13"/>
        <v>255.19</v>
      </c>
      <c r="AJ38" s="1266">
        <f t="shared" si="13"/>
        <v>7.09</v>
      </c>
      <c r="AK38" s="1266">
        <f t="shared" si="13"/>
        <v>0</v>
      </c>
      <c r="AL38" s="1267">
        <f>SUM(AL27:AL37)</f>
        <v>560.39</v>
      </c>
      <c r="AM38" s="1265">
        <f>SUM(AM27:AM37)</f>
        <v>284.62400000000002</v>
      </c>
      <c r="AN38" s="1926">
        <f>SUM(AN27:AN37)</f>
        <v>258.38</v>
      </c>
      <c r="AO38" s="1926">
        <f>SUM(AO27:AO37)</f>
        <v>13.991999999999999</v>
      </c>
      <c r="AP38" s="1926">
        <f>SUM(AP27:AP37)</f>
        <v>0</v>
      </c>
      <c r="AQ38" s="1999">
        <f>SUM(AM38:AP38)</f>
        <v>556.99599999999998</v>
      </c>
      <c r="AR38" s="2002"/>
    </row>
    <row r="39" spans="1:45" s="165" customFormat="1" ht="15" customHeight="1">
      <c r="A39" s="2911"/>
      <c r="B39" s="2949"/>
      <c r="C39" s="1268" t="s">
        <v>619</v>
      </c>
      <c r="D39" s="1269" t="s">
        <v>135</v>
      </c>
      <c r="E39" s="1270" t="s">
        <v>135</v>
      </c>
      <c r="F39" s="1270" t="s">
        <v>135</v>
      </c>
      <c r="G39" s="1270" t="s">
        <v>135</v>
      </c>
      <c r="H39" s="1271" t="s">
        <v>135</v>
      </c>
      <c r="I39" s="1272" t="s">
        <v>135</v>
      </c>
      <c r="J39" s="1272" t="s">
        <v>135</v>
      </c>
      <c r="K39" s="1272" t="s">
        <v>135</v>
      </c>
      <c r="L39" s="1272" t="s">
        <v>135</v>
      </c>
      <c r="M39" s="1272" t="s">
        <v>135</v>
      </c>
      <c r="N39" s="1273">
        <v>143.19999999999999</v>
      </c>
      <c r="O39" s="1274">
        <v>0</v>
      </c>
      <c r="P39" s="1274">
        <v>0</v>
      </c>
      <c r="Q39" s="1274">
        <v>0</v>
      </c>
      <c r="R39" s="1275">
        <v>143.19999999999999</v>
      </c>
      <c r="S39" s="1273">
        <v>145.5</v>
      </c>
      <c r="T39" s="1274">
        <v>0</v>
      </c>
      <c r="U39" s="1274">
        <v>0</v>
      </c>
      <c r="V39" s="1274">
        <v>0</v>
      </c>
      <c r="W39" s="1275">
        <v>145.5</v>
      </c>
      <c r="X39" s="1273">
        <f t="shared" ref="X39:AK39" si="15">SUM(X27:X32)</f>
        <v>312.35000000000002</v>
      </c>
      <c r="Y39" s="1274">
        <f t="shared" si="15"/>
        <v>0</v>
      </c>
      <c r="Z39" s="1274">
        <f t="shared" si="15"/>
        <v>12.1</v>
      </c>
      <c r="AA39" s="1274">
        <f t="shared" si="15"/>
        <v>0</v>
      </c>
      <c r="AB39" s="1275">
        <f t="shared" si="15"/>
        <v>324.45</v>
      </c>
      <c r="AC39" s="1276">
        <f>SUM(AC27:AC32)</f>
        <v>291.85500000000002</v>
      </c>
      <c r="AD39" s="1277">
        <f t="shared" ref="AD39:AF39" si="16">SUM(AD27:AD32)</f>
        <v>0</v>
      </c>
      <c r="AE39" s="1277">
        <f t="shared" si="16"/>
        <v>18.977999999999998</v>
      </c>
      <c r="AF39" s="1277">
        <f t="shared" si="16"/>
        <v>0</v>
      </c>
      <c r="AG39" s="1278">
        <f>SUM(AG27:AG32)</f>
        <v>310.83300000000003</v>
      </c>
      <c r="AH39" s="1276">
        <f>SUM(AH27:AH32)</f>
        <v>293.13</v>
      </c>
      <c r="AI39" s="1277">
        <f t="shared" si="15"/>
        <v>0</v>
      </c>
      <c r="AJ39" s="1277">
        <f t="shared" si="15"/>
        <v>7.09</v>
      </c>
      <c r="AK39" s="1277">
        <f t="shared" si="15"/>
        <v>0</v>
      </c>
      <c r="AL39" s="1278">
        <f t="shared" ref="AL39:AP39" si="17">SUM(AL27:AL32)</f>
        <v>303.14</v>
      </c>
      <c r="AM39" s="1276">
        <f>SUM(AM27:AM32)</f>
        <v>284.62400000000002</v>
      </c>
      <c r="AN39" s="1928">
        <f t="shared" si="17"/>
        <v>0</v>
      </c>
      <c r="AO39" s="1928">
        <f t="shared" si="17"/>
        <v>13.552</v>
      </c>
      <c r="AP39" s="1928">
        <f t="shared" si="17"/>
        <v>0</v>
      </c>
      <c r="AQ39" s="2000">
        <f>SUM(AQ27:AQ32)</f>
        <v>298.17599999999999</v>
      </c>
    </row>
    <row r="40" spans="1:45">
      <c r="A40" s="2907" t="s">
        <v>99</v>
      </c>
      <c r="B40" s="2947" t="s">
        <v>325</v>
      </c>
      <c r="C40" s="1241" t="s">
        <v>608</v>
      </c>
      <c r="D40" s="1279" t="s">
        <v>135</v>
      </c>
      <c r="E40" s="1280" t="s">
        <v>135</v>
      </c>
      <c r="F40" s="1280" t="s">
        <v>135</v>
      </c>
      <c r="G40" s="1280" t="s">
        <v>135</v>
      </c>
      <c r="H40" s="1281" t="s">
        <v>135</v>
      </c>
      <c r="I40" s="1282" t="s">
        <v>135</v>
      </c>
      <c r="J40" s="1245" t="s">
        <v>135</v>
      </c>
      <c r="K40" s="1283" t="s">
        <v>135</v>
      </c>
      <c r="L40" s="1283" t="s">
        <v>135</v>
      </c>
      <c r="M40" s="1246" t="s">
        <v>135</v>
      </c>
      <c r="N40" s="1249">
        <v>0</v>
      </c>
      <c r="O40" s="1250">
        <v>0</v>
      </c>
      <c r="P40" s="1250">
        <v>0</v>
      </c>
      <c r="Q40" s="1250">
        <v>0</v>
      </c>
      <c r="R40" s="1251">
        <v>0</v>
      </c>
      <c r="S40" s="1249">
        <v>0</v>
      </c>
      <c r="T40" s="1250">
        <v>0</v>
      </c>
      <c r="U40" s="1250">
        <v>0</v>
      </c>
      <c r="V40" s="1250">
        <v>0</v>
      </c>
      <c r="W40" s="1251">
        <v>0</v>
      </c>
      <c r="X40" s="1249">
        <v>0</v>
      </c>
      <c r="Y40" s="1250">
        <v>0</v>
      </c>
      <c r="Z40" s="1250">
        <v>0</v>
      </c>
      <c r="AA40" s="1250">
        <v>0</v>
      </c>
      <c r="AB40" s="1251">
        <v>0</v>
      </c>
      <c r="AC40" s="1247">
        <v>0</v>
      </c>
      <c r="AD40" s="1245">
        <v>0</v>
      </c>
      <c r="AE40" s="1245">
        <v>0</v>
      </c>
      <c r="AF40" s="1245">
        <v>0</v>
      </c>
      <c r="AG40" s="1248">
        <f t="shared" ref="AG40:AG50" si="18">SUM(AC40:AF40)</f>
        <v>0</v>
      </c>
      <c r="AH40" s="1304">
        <v>0</v>
      </c>
      <c r="AI40" s="1615">
        <v>0</v>
      </c>
      <c r="AJ40" s="1615">
        <v>0</v>
      </c>
      <c r="AK40" s="1615">
        <v>0</v>
      </c>
      <c r="AL40" s="1248">
        <f t="shared" ref="AL40:AL50" si="19">SUM(AH40:AK40)</f>
        <v>0</v>
      </c>
      <c r="AM40" s="1304">
        <v>0</v>
      </c>
      <c r="AN40" s="1615">
        <v>0</v>
      </c>
      <c r="AO40" s="1615">
        <v>0</v>
      </c>
      <c r="AP40" s="1615">
        <v>0</v>
      </c>
      <c r="AQ40" s="1248">
        <f>SUM(AM40:AP40)</f>
        <v>0</v>
      </c>
      <c r="AR40" s="392"/>
      <c r="AS40" s="392"/>
    </row>
    <row r="41" spans="1:45" ht="14.25" customHeight="1">
      <c r="A41" s="2908"/>
      <c r="B41" s="2948"/>
      <c r="C41" s="1252" t="s">
        <v>609</v>
      </c>
      <c r="D41" s="1253" t="s">
        <v>135</v>
      </c>
      <c r="E41" s="633" t="s">
        <v>135</v>
      </c>
      <c r="F41" s="633" t="s">
        <v>135</v>
      </c>
      <c r="G41" s="633" t="s">
        <v>135</v>
      </c>
      <c r="H41" s="1105" t="s">
        <v>135</v>
      </c>
      <c r="I41" s="1255" t="s">
        <v>135</v>
      </c>
      <c r="J41" s="1256" t="s">
        <v>135</v>
      </c>
      <c r="K41" s="1256" t="s">
        <v>135</v>
      </c>
      <c r="L41" s="1256" t="s">
        <v>135</v>
      </c>
      <c r="M41" s="1246" t="s">
        <v>135</v>
      </c>
      <c r="N41" s="1257">
        <v>512.0329999999999</v>
      </c>
      <c r="O41" s="1256">
        <v>0</v>
      </c>
      <c r="P41" s="1256">
        <v>7.8094999999999999</v>
      </c>
      <c r="Q41" s="1256">
        <v>0</v>
      </c>
      <c r="R41" s="1248">
        <v>519.84249999999986</v>
      </c>
      <c r="S41" s="1257">
        <v>925.12599999999986</v>
      </c>
      <c r="T41" s="1256">
        <v>0</v>
      </c>
      <c r="U41" s="1256">
        <v>14.679500000000001</v>
      </c>
      <c r="V41" s="1256">
        <v>0.22</v>
      </c>
      <c r="W41" s="1248">
        <v>940.02549999999985</v>
      </c>
      <c r="X41" s="1257">
        <v>1687.3749629999993</v>
      </c>
      <c r="Y41" s="1256">
        <v>0</v>
      </c>
      <c r="Z41" s="1256">
        <v>27.292000000000002</v>
      </c>
      <c r="AA41" s="1256">
        <v>0</v>
      </c>
      <c r="AB41" s="1248">
        <v>1714.6669629999992</v>
      </c>
      <c r="AC41" s="1257">
        <v>2263.9</v>
      </c>
      <c r="AD41" s="1256">
        <v>0</v>
      </c>
      <c r="AE41" s="1256">
        <v>18.2</v>
      </c>
      <c r="AF41" s="1256">
        <v>0</v>
      </c>
      <c r="AG41" s="1248">
        <f t="shared" si="18"/>
        <v>2282.1</v>
      </c>
      <c r="AH41" s="1307">
        <v>2443.8200000000002</v>
      </c>
      <c r="AI41" s="1614">
        <v>0</v>
      </c>
      <c r="AJ41" s="1614">
        <v>17.86</v>
      </c>
      <c r="AK41" s="1614">
        <v>0</v>
      </c>
      <c r="AL41" s="1248">
        <f t="shared" si="19"/>
        <v>2461.6800000000003</v>
      </c>
      <c r="AM41" s="1307">
        <v>2092.4</v>
      </c>
      <c r="AN41" s="1614">
        <v>0</v>
      </c>
      <c r="AO41" s="1614">
        <v>38.9</v>
      </c>
      <c r="AP41" s="1614">
        <v>0</v>
      </c>
      <c r="AQ41" s="1248">
        <f t="shared" ref="AQ41:AQ50" si="20">SUM(AM41:AP41)</f>
        <v>2131.3000000000002</v>
      </c>
      <c r="AR41" s="392"/>
      <c r="AS41" s="392"/>
    </row>
    <row r="42" spans="1:45" ht="14.25" customHeight="1">
      <c r="A42" s="2908"/>
      <c r="B42" s="2948"/>
      <c r="C42" s="1252" t="s">
        <v>610</v>
      </c>
      <c r="D42" s="1253" t="s">
        <v>135</v>
      </c>
      <c r="E42" s="633" t="s">
        <v>135</v>
      </c>
      <c r="F42" s="633" t="s">
        <v>135</v>
      </c>
      <c r="G42" s="633" t="s">
        <v>135</v>
      </c>
      <c r="H42" s="1105" t="s">
        <v>135</v>
      </c>
      <c r="I42" s="1255" t="s">
        <v>135</v>
      </c>
      <c r="J42" s="1256" t="s">
        <v>135</v>
      </c>
      <c r="K42" s="1256" t="s">
        <v>135</v>
      </c>
      <c r="L42" s="1256" t="s">
        <v>135</v>
      </c>
      <c r="M42" s="1246" t="s">
        <v>135</v>
      </c>
      <c r="N42" s="1257">
        <v>556.69363499999974</v>
      </c>
      <c r="O42" s="1256">
        <v>0</v>
      </c>
      <c r="P42" s="1256">
        <v>0</v>
      </c>
      <c r="Q42" s="1256">
        <v>0</v>
      </c>
      <c r="R42" s="1248">
        <v>556.69363499999974</v>
      </c>
      <c r="S42" s="1257">
        <v>682.64350800000034</v>
      </c>
      <c r="T42" s="1256">
        <v>0</v>
      </c>
      <c r="U42" s="1256">
        <v>0</v>
      </c>
      <c r="V42" s="1256">
        <v>0</v>
      </c>
      <c r="W42" s="1248">
        <v>682.64350800000034</v>
      </c>
      <c r="X42" s="1257">
        <v>1479.9330295880006</v>
      </c>
      <c r="Y42" s="1256">
        <v>0</v>
      </c>
      <c r="Z42" s="1256">
        <v>0</v>
      </c>
      <c r="AA42" s="1256">
        <v>0</v>
      </c>
      <c r="AB42" s="1248">
        <v>1479.9330295880006</v>
      </c>
      <c r="AC42" s="1257">
        <v>0</v>
      </c>
      <c r="AD42" s="1256">
        <v>0</v>
      </c>
      <c r="AE42" s="1256">
        <v>0</v>
      </c>
      <c r="AF42" s="1256">
        <v>0</v>
      </c>
      <c r="AG42" s="1248">
        <f t="shared" si="18"/>
        <v>0</v>
      </c>
      <c r="AH42" s="1307">
        <v>0</v>
      </c>
      <c r="AI42" s="1614">
        <v>0</v>
      </c>
      <c r="AJ42" s="1614">
        <v>0</v>
      </c>
      <c r="AK42" s="1614">
        <v>0</v>
      </c>
      <c r="AL42" s="1248">
        <f t="shared" si="19"/>
        <v>0</v>
      </c>
      <c r="AM42" s="1307">
        <v>0</v>
      </c>
      <c r="AN42" s="1614">
        <v>0</v>
      </c>
      <c r="AO42" s="1614">
        <v>0</v>
      </c>
      <c r="AP42" s="1614">
        <v>0</v>
      </c>
      <c r="AQ42" s="1248">
        <f t="shared" si="20"/>
        <v>0</v>
      </c>
      <c r="AR42" s="392"/>
      <c r="AS42" s="392"/>
    </row>
    <row r="43" spans="1:45" ht="14.25" customHeight="1">
      <c r="A43" s="2908"/>
      <c r="B43" s="2948"/>
      <c r="C43" s="1258" t="s">
        <v>611</v>
      </c>
      <c r="D43" s="1253" t="s">
        <v>135</v>
      </c>
      <c r="E43" s="633" t="s">
        <v>135</v>
      </c>
      <c r="F43" s="633" t="s">
        <v>135</v>
      </c>
      <c r="G43" s="633" t="s">
        <v>135</v>
      </c>
      <c r="H43" s="1105" t="s">
        <v>135</v>
      </c>
      <c r="I43" s="1255" t="s">
        <v>135</v>
      </c>
      <c r="J43" s="1256" t="s">
        <v>135</v>
      </c>
      <c r="K43" s="1256" t="s">
        <v>135</v>
      </c>
      <c r="L43" s="1256" t="s">
        <v>135</v>
      </c>
      <c r="M43" s="1246" t="s">
        <v>135</v>
      </c>
      <c r="N43" s="1257">
        <v>7.6800000000000015</v>
      </c>
      <c r="O43" s="1256">
        <v>0</v>
      </c>
      <c r="P43" s="1256">
        <v>5.2700000000000005</v>
      </c>
      <c r="Q43" s="1256">
        <v>35.17</v>
      </c>
      <c r="R43" s="1248">
        <v>48.120000000000005</v>
      </c>
      <c r="S43" s="1257">
        <v>92.240000000000009</v>
      </c>
      <c r="T43" s="1256">
        <v>0</v>
      </c>
      <c r="U43" s="1256">
        <v>10.254999999999999</v>
      </c>
      <c r="V43" s="1256">
        <v>39.07</v>
      </c>
      <c r="W43" s="1248">
        <v>141.565</v>
      </c>
      <c r="X43" s="1257">
        <v>343.11</v>
      </c>
      <c r="Y43" s="1256">
        <v>0</v>
      </c>
      <c r="Z43" s="1256">
        <v>2.3350000000000004</v>
      </c>
      <c r="AA43" s="1256">
        <v>37.93</v>
      </c>
      <c r="AB43" s="1248">
        <v>383.375</v>
      </c>
      <c r="AC43" s="1257">
        <v>3594.552686</v>
      </c>
      <c r="AD43" s="1256">
        <v>0</v>
      </c>
      <c r="AE43" s="1256">
        <v>3.9980000000000002</v>
      </c>
      <c r="AF43" s="1256">
        <v>51.59</v>
      </c>
      <c r="AG43" s="1248">
        <f t="shared" si="18"/>
        <v>3650.1406860000002</v>
      </c>
      <c r="AH43" s="1307">
        <v>3482.03</v>
      </c>
      <c r="AI43" s="1614">
        <v>0</v>
      </c>
      <c r="AJ43" s="1614">
        <v>0</v>
      </c>
      <c r="AK43" s="1614">
        <v>1561.4</v>
      </c>
      <c r="AL43" s="1248">
        <f t="shared" si="19"/>
        <v>5043.43</v>
      </c>
      <c r="AM43" s="1307">
        <v>3045.9</v>
      </c>
      <c r="AN43" s="1614">
        <v>0</v>
      </c>
      <c r="AO43" s="1614">
        <v>0</v>
      </c>
      <c r="AP43" s="1614">
        <v>1314</v>
      </c>
      <c r="AQ43" s="1248">
        <f t="shared" si="20"/>
        <v>4359.8999999999996</v>
      </c>
      <c r="AR43" s="392"/>
      <c r="AS43" s="392"/>
    </row>
    <row r="44" spans="1:45" ht="14.25" customHeight="1">
      <c r="A44" s="2908"/>
      <c r="B44" s="2948"/>
      <c r="C44" s="1252" t="s">
        <v>612</v>
      </c>
      <c r="D44" s="1253" t="s">
        <v>135</v>
      </c>
      <c r="E44" s="633" t="s">
        <v>135</v>
      </c>
      <c r="F44" s="633" t="s">
        <v>135</v>
      </c>
      <c r="G44" s="633" t="s">
        <v>135</v>
      </c>
      <c r="H44" s="1105" t="s">
        <v>135</v>
      </c>
      <c r="I44" s="1255" t="s">
        <v>135</v>
      </c>
      <c r="J44" s="1256" t="s">
        <v>135</v>
      </c>
      <c r="K44" s="1256" t="s">
        <v>135</v>
      </c>
      <c r="L44" s="1256" t="s">
        <v>135</v>
      </c>
      <c r="M44" s="1246" t="s">
        <v>135</v>
      </c>
      <c r="N44" s="1257">
        <v>0</v>
      </c>
      <c r="O44" s="1256">
        <v>0</v>
      </c>
      <c r="P44" s="1256">
        <v>0</v>
      </c>
      <c r="Q44" s="1256">
        <v>0</v>
      </c>
      <c r="R44" s="1248">
        <v>0</v>
      </c>
      <c r="S44" s="1257">
        <v>0</v>
      </c>
      <c r="T44" s="1256">
        <v>0</v>
      </c>
      <c r="U44" s="1256">
        <v>0</v>
      </c>
      <c r="V44" s="1256">
        <v>0</v>
      </c>
      <c r="W44" s="1248">
        <v>0</v>
      </c>
      <c r="X44" s="1257">
        <v>0</v>
      </c>
      <c r="Y44" s="1256">
        <v>0</v>
      </c>
      <c r="Z44" s="1256">
        <v>0</v>
      </c>
      <c r="AA44" s="1256">
        <v>0</v>
      </c>
      <c r="AB44" s="1248">
        <v>0</v>
      </c>
      <c r="AC44" s="1257">
        <v>0</v>
      </c>
      <c r="AD44" s="1256">
        <v>0</v>
      </c>
      <c r="AE44" s="1256">
        <v>0</v>
      </c>
      <c r="AF44" s="1256">
        <v>0</v>
      </c>
      <c r="AG44" s="1248">
        <f t="shared" si="18"/>
        <v>0</v>
      </c>
      <c r="AH44" s="1307">
        <v>15</v>
      </c>
      <c r="AI44" s="1614">
        <v>0</v>
      </c>
      <c r="AJ44" s="1614">
        <v>0</v>
      </c>
      <c r="AK44" s="1614">
        <v>0</v>
      </c>
      <c r="AL44" s="1248">
        <f t="shared" si="19"/>
        <v>15</v>
      </c>
      <c r="AM44" s="1307">
        <v>15.9</v>
      </c>
      <c r="AN44" s="1614">
        <v>0</v>
      </c>
      <c r="AO44" s="1614">
        <v>0</v>
      </c>
      <c r="AP44" s="1614">
        <v>0</v>
      </c>
      <c r="AQ44" s="1248">
        <f t="shared" si="20"/>
        <v>15.9</v>
      </c>
      <c r="AR44" s="392"/>
      <c r="AS44" s="392"/>
    </row>
    <row r="45" spans="1:45" ht="14.25" customHeight="1">
      <c r="A45" s="2908"/>
      <c r="B45" s="2948"/>
      <c r="C45" s="1252" t="s">
        <v>613</v>
      </c>
      <c r="D45" s="1253" t="s">
        <v>135</v>
      </c>
      <c r="E45" s="633" t="s">
        <v>135</v>
      </c>
      <c r="F45" s="633" t="s">
        <v>135</v>
      </c>
      <c r="G45" s="633" t="s">
        <v>135</v>
      </c>
      <c r="H45" s="1105" t="s">
        <v>135</v>
      </c>
      <c r="I45" s="1255" t="s">
        <v>135</v>
      </c>
      <c r="J45" s="1256" t="s">
        <v>135</v>
      </c>
      <c r="K45" s="1256" t="s">
        <v>135</v>
      </c>
      <c r="L45" s="1256" t="s">
        <v>135</v>
      </c>
      <c r="M45" s="1246" t="s">
        <v>135</v>
      </c>
      <c r="N45" s="1257">
        <v>13.46</v>
      </c>
      <c r="O45" s="1256">
        <v>0</v>
      </c>
      <c r="P45" s="1256">
        <v>0</v>
      </c>
      <c r="Q45" s="1256">
        <v>0</v>
      </c>
      <c r="R45" s="1248">
        <v>13.46</v>
      </c>
      <c r="S45" s="1257">
        <v>13.4</v>
      </c>
      <c r="T45" s="1256">
        <v>0</v>
      </c>
      <c r="U45" s="1256">
        <v>0</v>
      </c>
      <c r="V45" s="1256">
        <v>0</v>
      </c>
      <c r="W45" s="1248">
        <v>13.4</v>
      </c>
      <c r="X45" s="1257">
        <v>7.9600000000000009</v>
      </c>
      <c r="Y45" s="1256">
        <v>0</v>
      </c>
      <c r="Z45" s="1256">
        <v>0</v>
      </c>
      <c r="AA45" s="1256">
        <v>0</v>
      </c>
      <c r="AB45" s="1248">
        <v>7.9600000000000009</v>
      </c>
      <c r="AC45" s="1257">
        <v>0</v>
      </c>
      <c r="AD45" s="1256">
        <v>0</v>
      </c>
      <c r="AE45" s="1256">
        <v>0</v>
      </c>
      <c r="AF45" s="1256">
        <v>0</v>
      </c>
      <c r="AG45" s="1248">
        <f t="shared" si="18"/>
        <v>0</v>
      </c>
      <c r="AH45" s="1307">
        <v>0</v>
      </c>
      <c r="AI45" s="1614">
        <v>0</v>
      </c>
      <c r="AJ45" s="1614">
        <v>0</v>
      </c>
      <c r="AK45" s="1614">
        <v>0</v>
      </c>
      <c r="AL45" s="1248">
        <f t="shared" si="19"/>
        <v>0</v>
      </c>
      <c r="AM45" s="1307">
        <v>0</v>
      </c>
      <c r="AN45" s="1614">
        <v>0</v>
      </c>
      <c r="AO45" s="1614">
        <v>0</v>
      </c>
      <c r="AP45" s="1614">
        <v>0</v>
      </c>
      <c r="AQ45" s="1248">
        <f t="shared" si="20"/>
        <v>0</v>
      </c>
      <c r="AR45" s="392"/>
      <c r="AS45" s="392"/>
    </row>
    <row r="46" spans="1:45" ht="14.25" customHeight="1">
      <c r="A46" s="2908"/>
      <c r="B46" s="2948"/>
      <c r="C46" s="1258" t="s">
        <v>614</v>
      </c>
      <c r="D46" s="1253" t="s">
        <v>135</v>
      </c>
      <c r="E46" s="633" t="s">
        <v>135</v>
      </c>
      <c r="F46" s="633" t="s">
        <v>135</v>
      </c>
      <c r="G46" s="633" t="s">
        <v>135</v>
      </c>
      <c r="H46" s="1105" t="s">
        <v>135</v>
      </c>
      <c r="I46" s="1255" t="s">
        <v>135</v>
      </c>
      <c r="J46" s="1256" t="s">
        <v>135</v>
      </c>
      <c r="K46" s="1256" t="s">
        <v>135</v>
      </c>
      <c r="L46" s="1256" t="s">
        <v>135</v>
      </c>
      <c r="M46" s="1246" t="s">
        <v>135</v>
      </c>
      <c r="N46" s="1257">
        <v>528.39762099999996</v>
      </c>
      <c r="O46" s="1256">
        <v>0</v>
      </c>
      <c r="P46" s="1256">
        <v>0</v>
      </c>
      <c r="Q46" s="1256">
        <v>0</v>
      </c>
      <c r="R46" s="1248">
        <v>528.39762099999996</v>
      </c>
      <c r="S46" s="1257">
        <v>962.10681200000045</v>
      </c>
      <c r="T46" s="1256">
        <v>0</v>
      </c>
      <c r="U46" s="1256">
        <v>0</v>
      </c>
      <c r="V46" s="1256">
        <v>0</v>
      </c>
      <c r="W46" s="1248">
        <v>962.10681200000045</v>
      </c>
      <c r="X46" s="1257">
        <v>2056.4035889880006</v>
      </c>
      <c r="Y46" s="1256">
        <v>0</v>
      </c>
      <c r="Z46" s="1256">
        <v>0</v>
      </c>
      <c r="AA46" s="1256">
        <v>0</v>
      </c>
      <c r="AB46" s="1248">
        <v>2056.4035889880006</v>
      </c>
      <c r="AC46" s="1257">
        <v>1.1200000000000001</v>
      </c>
      <c r="AD46" s="1256">
        <v>0</v>
      </c>
      <c r="AE46" s="1256">
        <v>0</v>
      </c>
      <c r="AF46" s="1256">
        <v>0</v>
      </c>
      <c r="AG46" s="1248">
        <f t="shared" si="18"/>
        <v>1.1200000000000001</v>
      </c>
      <c r="AH46" s="1307">
        <v>4.9400000000000004</v>
      </c>
      <c r="AI46" s="1614">
        <v>1976.38</v>
      </c>
      <c r="AJ46" s="1614">
        <v>18.399999999999999</v>
      </c>
      <c r="AK46" s="1614">
        <v>0</v>
      </c>
      <c r="AL46" s="1248">
        <f t="shared" si="19"/>
        <v>1999.7200000000003</v>
      </c>
      <c r="AM46" s="1307">
        <v>18.7</v>
      </c>
      <c r="AN46" s="1614">
        <v>2053.9</v>
      </c>
      <c r="AO46" s="1614">
        <v>0.9</v>
      </c>
      <c r="AP46" s="1614">
        <v>0</v>
      </c>
      <c r="AQ46" s="1248">
        <f t="shared" si="20"/>
        <v>2073.5</v>
      </c>
      <c r="AR46" s="392"/>
      <c r="AS46" s="392"/>
    </row>
    <row r="47" spans="1:45" ht="14.25" customHeight="1">
      <c r="A47" s="2908"/>
      <c r="B47" s="2948"/>
      <c r="C47" s="1252" t="s">
        <v>615</v>
      </c>
      <c r="D47" s="1253" t="s">
        <v>135</v>
      </c>
      <c r="E47" s="633" t="s">
        <v>135</v>
      </c>
      <c r="F47" s="633" t="s">
        <v>135</v>
      </c>
      <c r="G47" s="633" t="s">
        <v>135</v>
      </c>
      <c r="H47" s="1105" t="s">
        <v>135</v>
      </c>
      <c r="I47" s="1255" t="s">
        <v>135</v>
      </c>
      <c r="J47" s="1256" t="s">
        <v>135</v>
      </c>
      <c r="K47" s="1256" t="s">
        <v>135</v>
      </c>
      <c r="L47" s="1256" t="s">
        <v>135</v>
      </c>
      <c r="M47" s="1246" t="s">
        <v>135</v>
      </c>
      <c r="N47" s="1257">
        <v>0</v>
      </c>
      <c r="O47" s="1256">
        <v>0</v>
      </c>
      <c r="P47" s="1256">
        <v>0</v>
      </c>
      <c r="Q47" s="1256">
        <v>0</v>
      </c>
      <c r="R47" s="1248">
        <v>0</v>
      </c>
      <c r="S47" s="1257">
        <v>0</v>
      </c>
      <c r="T47" s="1256">
        <v>0</v>
      </c>
      <c r="U47" s="1256">
        <v>0</v>
      </c>
      <c r="V47" s="1256">
        <v>0</v>
      </c>
      <c r="W47" s="1248">
        <v>0</v>
      </c>
      <c r="X47" s="1257">
        <v>0</v>
      </c>
      <c r="Y47" s="1256">
        <v>0</v>
      </c>
      <c r="Z47" s="1256">
        <v>0</v>
      </c>
      <c r="AA47" s="1256">
        <v>0</v>
      </c>
      <c r="AB47" s="1248">
        <v>0</v>
      </c>
      <c r="AC47" s="1257">
        <v>0</v>
      </c>
      <c r="AD47" s="1256">
        <v>0</v>
      </c>
      <c r="AE47" s="1256">
        <v>0</v>
      </c>
      <c r="AF47" s="1256">
        <v>0</v>
      </c>
      <c r="AG47" s="1248">
        <f t="shared" si="18"/>
        <v>0</v>
      </c>
      <c r="AH47" s="1307">
        <v>0</v>
      </c>
      <c r="AI47" s="1614">
        <v>0</v>
      </c>
      <c r="AJ47" s="1614">
        <v>0</v>
      </c>
      <c r="AK47" s="1614">
        <v>0</v>
      </c>
      <c r="AL47" s="1248">
        <f t="shared" si="19"/>
        <v>0</v>
      </c>
      <c r="AM47" s="1307">
        <v>0</v>
      </c>
      <c r="AN47" s="1614">
        <v>0</v>
      </c>
      <c r="AO47" s="1614">
        <v>0</v>
      </c>
      <c r="AP47" s="1614">
        <v>0</v>
      </c>
      <c r="AQ47" s="1248">
        <f t="shared" si="20"/>
        <v>0</v>
      </c>
      <c r="AR47" s="392"/>
      <c r="AS47" s="392"/>
    </row>
    <row r="48" spans="1:45" ht="14.25" customHeight="1">
      <c r="A48" s="2908"/>
      <c r="B48" s="2948"/>
      <c r="C48" s="1252" t="s">
        <v>616</v>
      </c>
      <c r="D48" s="1253" t="s">
        <v>135</v>
      </c>
      <c r="E48" s="633" t="s">
        <v>135</v>
      </c>
      <c r="F48" s="633" t="s">
        <v>135</v>
      </c>
      <c r="G48" s="633" t="s">
        <v>135</v>
      </c>
      <c r="H48" s="1105" t="s">
        <v>135</v>
      </c>
      <c r="I48" s="1255" t="s">
        <v>135</v>
      </c>
      <c r="J48" s="1256" t="s">
        <v>135</v>
      </c>
      <c r="K48" s="1256" t="s">
        <v>135</v>
      </c>
      <c r="L48" s="1256" t="s">
        <v>135</v>
      </c>
      <c r="M48" s="1246" t="s">
        <v>135</v>
      </c>
      <c r="N48" s="1257">
        <v>7.8132439999999983</v>
      </c>
      <c r="O48" s="1256">
        <v>254.71999999999997</v>
      </c>
      <c r="P48" s="1256">
        <v>0</v>
      </c>
      <c r="Q48" s="1256">
        <v>0</v>
      </c>
      <c r="R48" s="1248">
        <v>262.53324399999997</v>
      </c>
      <c r="S48" s="1257">
        <v>46.228680000000026</v>
      </c>
      <c r="T48" s="1256">
        <v>670.38</v>
      </c>
      <c r="U48" s="1256">
        <v>0</v>
      </c>
      <c r="V48" s="1256">
        <v>0</v>
      </c>
      <c r="W48" s="1248">
        <v>716.60868000000005</v>
      </c>
      <c r="X48" s="1257">
        <v>161.58077742400005</v>
      </c>
      <c r="Y48" s="1256">
        <v>1744.7399339999999</v>
      </c>
      <c r="Z48" s="1256">
        <v>0</v>
      </c>
      <c r="AA48" s="1256">
        <v>0</v>
      </c>
      <c r="AB48" s="1248">
        <v>1906.3207114239999</v>
      </c>
      <c r="AC48" s="1257">
        <v>58.218637200000003</v>
      </c>
      <c r="AD48" s="1256">
        <v>1887.778908</v>
      </c>
      <c r="AE48" s="1256">
        <v>0</v>
      </c>
      <c r="AF48" s="1256">
        <v>0</v>
      </c>
      <c r="AG48" s="1248">
        <f t="shared" si="18"/>
        <v>1945.9975452000001</v>
      </c>
      <c r="AH48" s="1307">
        <v>0</v>
      </c>
      <c r="AI48" s="1614">
        <v>36.4</v>
      </c>
      <c r="AJ48" s="1614">
        <v>0</v>
      </c>
      <c r="AK48" s="1614">
        <v>0</v>
      </c>
      <c r="AL48" s="1248">
        <f t="shared" si="19"/>
        <v>36.4</v>
      </c>
      <c r="AM48" s="1307">
        <v>0</v>
      </c>
      <c r="AN48" s="1614">
        <v>0</v>
      </c>
      <c r="AO48" s="1614">
        <v>0</v>
      </c>
      <c r="AP48" s="1614">
        <v>0</v>
      </c>
      <c r="AQ48" s="1248">
        <f t="shared" si="20"/>
        <v>0</v>
      </c>
      <c r="AR48" s="392"/>
      <c r="AS48" s="392"/>
    </row>
    <row r="49" spans="1:46" ht="14.25" customHeight="1">
      <c r="A49" s="2908"/>
      <c r="B49" s="2948"/>
      <c r="C49" s="1252" t="s">
        <v>617</v>
      </c>
      <c r="D49" s="1253" t="s">
        <v>135</v>
      </c>
      <c r="E49" s="633" t="s">
        <v>135</v>
      </c>
      <c r="F49" s="633" t="s">
        <v>135</v>
      </c>
      <c r="G49" s="633" t="s">
        <v>135</v>
      </c>
      <c r="H49" s="1105" t="s">
        <v>135</v>
      </c>
      <c r="I49" s="1255" t="s">
        <v>135</v>
      </c>
      <c r="J49" s="1256" t="s">
        <v>135</v>
      </c>
      <c r="K49" s="1256" t="s">
        <v>135</v>
      </c>
      <c r="L49" s="1256" t="s">
        <v>135</v>
      </c>
      <c r="M49" s="1246" t="s">
        <v>135</v>
      </c>
      <c r="N49" s="1257">
        <v>0</v>
      </c>
      <c r="O49" s="1256">
        <v>0</v>
      </c>
      <c r="P49" s="1256">
        <v>0</v>
      </c>
      <c r="Q49" s="1256">
        <v>0</v>
      </c>
      <c r="R49" s="1248">
        <v>0</v>
      </c>
      <c r="S49" s="1257">
        <v>0</v>
      </c>
      <c r="T49" s="1256">
        <v>0</v>
      </c>
      <c r="U49" s="1256">
        <v>0</v>
      </c>
      <c r="V49" s="1256">
        <v>0</v>
      </c>
      <c r="W49" s="1248">
        <v>0</v>
      </c>
      <c r="X49" s="1257">
        <v>0</v>
      </c>
      <c r="Y49" s="1256">
        <v>0</v>
      </c>
      <c r="Z49" s="1256">
        <v>0</v>
      </c>
      <c r="AA49" s="1256">
        <v>0</v>
      </c>
      <c r="AB49" s="1248">
        <v>0</v>
      </c>
      <c r="AC49" s="1257">
        <v>0</v>
      </c>
      <c r="AD49" s="1256">
        <v>0</v>
      </c>
      <c r="AE49" s="1256">
        <v>0</v>
      </c>
      <c r="AF49" s="1256">
        <v>0</v>
      </c>
      <c r="AG49" s="1248">
        <f t="shared" si="18"/>
        <v>0</v>
      </c>
      <c r="AH49" s="1307">
        <v>0</v>
      </c>
      <c r="AI49" s="1614">
        <v>0</v>
      </c>
      <c r="AJ49" s="1614">
        <v>0</v>
      </c>
      <c r="AK49" s="1614">
        <v>0</v>
      </c>
      <c r="AL49" s="1248">
        <f t="shared" si="19"/>
        <v>0</v>
      </c>
      <c r="AM49" s="1307">
        <v>0</v>
      </c>
      <c r="AN49" s="1614">
        <v>0</v>
      </c>
      <c r="AO49" s="1614">
        <v>0</v>
      </c>
      <c r="AP49" s="1614">
        <v>0</v>
      </c>
      <c r="AQ49" s="1248">
        <f t="shared" si="20"/>
        <v>0</v>
      </c>
      <c r="AR49" s="392"/>
      <c r="AS49" s="392"/>
    </row>
    <row r="50" spans="1:46" ht="14.25" customHeight="1">
      <c r="A50" s="2908"/>
      <c r="B50" s="2948"/>
      <c r="C50" s="1252" t="s">
        <v>618</v>
      </c>
      <c r="D50" s="1253" t="s">
        <v>135</v>
      </c>
      <c r="E50" s="633" t="s">
        <v>135</v>
      </c>
      <c r="F50" s="633" t="s">
        <v>135</v>
      </c>
      <c r="G50" s="633" t="s">
        <v>135</v>
      </c>
      <c r="H50" s="1105" t="s">
        <v>135</v>
      </c>
      <c r="I50" s="1255" t="s">
        <v>135</v>
      </c>
      <c r="J50" s="1256" t="s">
        <v>135</v>
      </c>
      <c r="K50" s="1256" t="s">
        <v>135</v>
      </c>
      <c r="L50" s="1256" t="s">
        <v>135</v>
      </c>
      <c r="M50" s="1246" t="s">
        <v>135</v>
      </c>
      <c r="N50" s="1257">
        <v>0</v>
      </c>
      <c r="O50" s="1256">
        <v>0</v>
      </c>
      <c r="P50" s="1256">
        <v>0</v>
      </c>
      <c r="Q50" s="1256">
        <v>0</v>
      </c>
      <c r="R50" s="1248">
        <v>0</v>
      </c>
      <c r="S50" s="1257">
        <v>0</v>
      </c>
      <c r="T50" s="1256">
        <v>0</v>
      </c>
      <c r="U50" s="1256">
        <v>0</v>
      </c>
      <c r="V50" s="1256">
        <v>0</v>
      </c>
      <c r="W50" s="1248">
        <v>0</v>
      </c>
      <c r="X50" s="1257">
        <v>0</v>
      </c>
      <c r="Y50" s="1256">
        <v>0</v>
      </c>
      <c r="Z50" s="1256">
        <v>0</v>
      </c>
      <c r="AA50" s="1256">
        <v>0</v>
      </c>
      <c r="AB50" s="1248">
        <v>0</v>
      </c>
      <c r="AC50" s="1257">
        <v>0</v>
      </c>
      <c r="AD50" s="1256">
        <v>0</v>
      </c>
      <c r="AE50" s="1256">
        <v>0</v>
      </c>
      <c r="AF50" s="1256">
        <v>0</v>
      </c>
      <c r="AG50" s="1248">
        <f t="shared" si="18"/>
        <v>0</v>
      </c>
      <c r="AH50" s="1307">
        <v>0</v>
      </c>
      <c r="AI50" s="1614">
        <v>0</v>
      </c>
      <c r="AJ50" s="1614">
        <v>0</v>
      </c>
      <c r="AK50" s="1614">
        <v>0</v>
      </c>
      <c r="AL50" s="1248">
        <f t="shared" si="19"/>
        <v>0</v>
      </c>
      <c r="AM50" s="1307">
        <v>0</v>
      </c>
      <c r="AN50" s="1614">
        <v>0</v>
      </c>
      <c r="AO50" s="1614">
        <v>0</v>
      </c>
      <c r="AP50" s="1614">
        <v>0</v>
      </c>
      <c r="AQ50" s="1248">
        <f t="shared" si="20"/>
        <v>0</v>
      </c>
      <c r="AR50" s="392"/>
      <c r="AS50" s="392"/>
    </row>
    <row r="51" spans="1:46" s="165" customFormat="1" ht="14.25" customHeight="1">
      <c r="A51" s="2908"/>
      <c r="B51" s="2948"/>
      <c r="C51" s="1259" t="s">
        <v>232</v>
      </c>
      <c r="D51" s="1260" t="s">
        <v>135</v>
      </c>
      <c r="E51" s="1261" t="s">
        <v>135</v>
      </c>
      <c r="F51" s="1261" t="s">
        <v>135</v>
      </c>
      <c r="G51" s="1261" t="s">
        <v>135</v>
      </c>
      <c r="H51" s="1284" t="s">
        <v>135</v>
      </c>
      <c r="I51" s="1285" t="s">
        <v>135</v>
      </c>
      <c r="J51" s="1286" t="s">
        <v>135</v>
      </c>
      <c r="K51" s="1286" t="s">
        <v>135</v>
      </c>
      <c r="L51" s="1286" t="s">
        <v>135</v>
      </c>
      <c r="M51" s="1287" t="s">
        <v>135</v>
      </c>
      <c r="N51" s="1265">
        <v>1626.0774999999994</v>
      </c>
      <c r="O51" s="1288">
        <v>254.71999999999997</v>
      </c>
      <c r="P51" s="1288">
        <v>13.079499999999999</v>
      </c>
      <c r="Q51" s="1288">
        <v>35.17</v>
      </c>
      <c r="R51" s="1289">
        <f>SUM(R40:R50)</f>
        <v>1929.0469999999998</v>
      </c>
      <c r="S51" s="1265">
        <v>2721.7450000000008</v>
      </c>
      <c r="T51" s="1288">
        <v>670.38</v>
      </c>
      <c r="U51" s="1288">
        <v>24.9345</v>
      </c>
      <c r="V51" s="1288">
        <v>39.29</v>
      </c>
      <c r="W51" s="1289">
        <f>SUM(W40:W50)</f>
        <v>3456.3495000000012</v>
      </c>
      <c r="X51" s="1265">
        <v>5736.3623590000007</v>
      </c>
      <c r="Y51" s="1288">
        <v>1744.7399339999999</v>
      </c>
      <c r="Z51" s="1288">
        <v>29.627000000000002</v>
      </c>
      <c r="AA51" s="1288">
        <v>37.93</v>
      </c>
      <c r="AB51" s="1289">
        <f>SUM(AB40:AB50)</f>
        <v>7548.6592930000006</v>
      </c>
      <c r="AC51" s="1265">
        <f>SUM(AC40:AC50)</f>
        <v>5917.7913232000001</v>
      </c>
      <c r="AD51" s="1288">
        <f t="shared" ref="AD51:AF51" si="21">SUM(AD40:AD50)</f>
        <v>1887.778908</v>
      </c>
      <c r="AE51" s="1288">
        <f t="shared" si="21"/>
        <v>22.198</v>
      </c>
      <c r="AF51" s="1288">
        <f t="shared" si="21"/>
        <v>51.59</v>
      </c>
      <c r="AG51" s="1289">
        <f>SUM(AG40:AG50)</f>
        <v>7879.3582311999999</v>
      </c>
      <c r="AH51" s="1265">
        <f>SUM(AH40:AH50)</f>
        <v>5945.79</v>
      </c>
      <c r="AI51" s="1288">
        <f t="shared" ref="AI51:AK51" si="22">SUM(AI40:AI50)</f>
        <v>2012.7800000000002</v>
      </c>
      <c r="AJ51" s="1288">
        <f t="shared" si="22"/>
        <v>36.26</v>
      </c>
      <c r="AK51" s="1288">
        <f t="shared" si="22"/>
        <v>1561.4</v>
      </c>
      <c r="AL51" s="1289">
        <f>SUM(AL40:AL50)</f>
        <v>9556.2300000000014</v>
      </c>
      <c r="AM51" s="1265">
        <v>5172.8</v>
      </c>
      <c r="AN51" s="1288">
        <v>2053.9</v>
      </c>
      <c r="AO51" s="1288">
        <v>39.700000000000003</v>
      </c>
      <c r="AP51" s="1288">
        <v>1314</v>
      </c>
      <c r="AQ51" s="1289">
        <v>8580.5</v>
      </c>
      <c r="AS51" s="392"/>
    </row>
    <row r="52" spans="1:46" s="165" customFormat="1" ht="15" customHeight="1">
      <c r="A52" s="2909"/>
      <c r="B52" s="2949"/>
      <c r="C52" s="1290" t="s">
        <v>619</v>
      </c>
      <c r="D52" s="1269" t="s">
        <v>135</v>
      </c>
      <c r="E52" s="1270" t="s">
        <v>135</v>
      </c>
      <c r="F52" s="1270" t="s">
        <v>135</v>
      </c>
      <c r="G52" s="1270" t="s">
        <v>135</v>
      </c>
      <c r="H52" s="1291" t="s">
        <v>135</v>
      </c>
      <c r="I52" s="1292" t="s">
        <v>135</v>
      </c>
      <c r="J52" s="1293" t="s">
        <v>135</v>
      </c>
      <c r="K52" s="1294" t="s">
        <v>135</v>
      </c>
      <c r="L52" s="1294" t="s">
        <v>135</v>
      </c>
      <c r="M52" s="1272" t="s">
        <v>135</v>
      </c>
      <c r="N52" s="1295">
        <v>1089.8666349999996</v>
      </c>
      <c r="O52" s="1296">
        <v>0</v>
      </c>
      <c r="P52" s="1297">
        <v>13.079499999999999</v>
      </c>
      <c r="Q52" s="1297">
        <v>35.17</v>
      </c>
      <c r="R52" s="1278">
        <v>1138.1161349999998</v>
      </c>
      <c r="S52" s="1295">
        <v>1713.4095080000004</v>
      </c>
      <c r="T52" s="1296">
        <v>0</v>
      </c>
      <c r="U52" s="1297">
        <v>24.9345</v>
      </c>
      <c r="V52" s="1297">
        <v>39.29</v>
      </c>
      <c r="W52" s="1278">
        <v>1777.6340080000004</v>
      </c>
      <c r="X52" s="1295">
        <f t="shared" ref="X52:AA52" si="23">SUM(X40:X45)</f>
        <v>3518.3779925880003</v>
      </c>
      <c r="Y52" s="1296">
        <f t="shared" si="23"/>
        <v>0</v>
      </c>
      <c r="Z52" s="1297">
        <f t="shared" si="23"/>
        <v>29.627000000000002</v>
      </c>
      <c r="AA52" s="1297">
        <f t="shared" si="23"/>
        <v>37.93</v>
      </c>
      <c r="AB52" s="1278">
        <f>SUM(AB40:AB45)</f>
        <v>3585.9349925879997</v>
      </c>
      <c r="AC52" s="1298">
        <f t="shared" ref="AC52:AF52" si="24">SUM(AC40:AC45)</f>
        <v>5858.4526860000005</v>
      </c>
      <c r="AD52" s="1299">
        <f t="shared" si="24"/>
        <v>0</v>
      </c>
      <c r="AE52" s="1300">
        <f t="shared" si="24"/>
        <v>22.198</v>
      </c>
      <c r="AF52" s="1300">
        <f t="shared" si="24"/>
        <v>51.59</v>
      </c>
      <c r="AG52" s="1275">
        <f>SUM(AG40:AG45)</f>
        <v>5932.2406860000001</v>
      </c>
      <c r="AH52" s="1298">
        <f t="shared" ref="AH52:AK52" si="25">SUM(AH40:AH45)</f>
        <v>5940.85</v>
      </c>
      <c r="AI52" s="1299">
        <f t="shared" si="25"/>
        <v>0</v>
      </c>
      <c r="AJ52" s="1300">
        <f t="shared" si="25"/>
        <v>17.86</v>
      </c>
      <c r="AK52" s="1300">
        <f t="shared" si="25"/>
        <v>1561.4</v>
      </c>
      <c r="AL52" s="1275">
        <f>SUM(AL40:AL45)</f>
        <v>7520.1100000000006</v>
      </c>
      <c r="AM52" s="1298">
        <v>5154.2</v>
      </c>
      <c r="AN52" s="1299">
        <v>0</v>
      </c>
      <c r="AO52" s="1300">
        <v>38.9</v>
      </c>
      <c r="AP52" s="1300">
        <v>1314</v>
      </c>
      <c r="AQ52" s="1275">
        <v>6507</v>
      </c>
      <c r="AS52" s="392"/>
    </row>
    <row r="53" spans="1:46" ht="14.25" customHeight="1">
      <c r="A53" s="2907" t="s">
        <v>98</v>
      </c>
      <c r="B53" s="2947" t="s">
        <v>326</v>
      </c>
      <c r="C53" s="1241" t="s">
        <v>608</v>
      </c>
      <c r="D53" s="1279" t="s">
        <v>135</v>
      </c>
      <c r="E53" s="1280" t="s">
        <v>135</v>
      </c>
      <c r="F53" s="1280" t="s">
        <v>135</v>
      </c>
      <c r="G53" s="1280" t="s">
        <v>135</v>
      </c>
      <c r="H53" s="1301" t="s">
        <v>135</v>
      </c>
      <c r="I53" s="1302" t="s">
        <v>135</v>
      </c>
      <c r="J53" s="1303" t="s">
        <v>135</v>
      </c>
      <c r="K53" s="1303" t="s">
        <v>135</v>
      </c>
      <c r="L53" s="1303" t="s">
        <v>135</v>
      </c>
      <c r="M53" s="1246" t="s">
        <v>135</v>
      </c>
      <c r="N53" s="1304">
        <v>0</v>
      </c>
      <c r="O53" s="1303">
        <v>0</v>
      </c>
      <c r="P53" s="1303">
        <v>0</v>
      </c>
      <c r="Q53" s="1303">
        <v>0</v>
      </c>
      <c r="R53" s="1248">
        <v>0</v>
      </c>
      <c r="S53" s="1304">
        <v>0</v>
      </c>
      <c r="T53" s="1303">
        <v>0</v>
      </c>
      <c r="U53" s="1303">
        <v>0</v>
      </c>
      <c r="V53" s="1303">
        <v>0</v>
      </c>
      <c r="W53" s="1248">
        <v>0</v>
      </c>
      <c r="X53" s="1304">
        <v>0</v>
      </c>
      <c r="Y53" s="1303">
        <v>0</v>
      </c>
      <c r="Z53" s="1303">
        <v>0</v>
      </c>
      <c r="AA53" s="1303">
        <v>0</v>
      </c>
      <c r="AB53" s="1248">
        <v>0</v>
      </c>
      <c r="AC53" s="1305">
        <v>0</v>
      </c>
      <c r="AD53" s="1306">
        <v>0</v>
      </c>
      <c r="AE53" s="1306">
        <v>0</v>
      </c>
      <c r="AF53" s="1306">
        <v>0</v>
      </c>
      <c r="AG53" s="1251">
        <f>SUM(AC53:AF53)</f>
        <v>0</v>
      </c>
      <c r="AH53" s="1305">
        <v>42</v>
      </c>
      <c r="AI53" s="1306">
        <v>0</v>
      </c>
      <c r="AJ53" s="1306">
        <v>0</v>
      </c>
      <c r="AK53" s="1306">
        <v>0</v>
      </c>
      <c r="AL53" s="1251">
        <f>SUM(AH53:AK53)</f>
        <v>42</v>
      </c>
      <c r="AM53" s="1249">
        <v>24.308</v>
      </c>
      <c r="AN53" s="2160">
        <v>0</v>
      </c>
      <c r="AO53" s="2160">
        <v>0</v>
      </c>
      <c r="AP53" s="2160">
        <v>0</v>
      </c>
      <c r="AQ53" s="1251">
        <f t="shared" ref="AQ53:AQ65" si="26">SUM(AM53:AP53)</f>
        <v>24.308</v>
      </c>
      <c r="AR53" s="392"/>
      <c r="AS53" s="392"/>
    </row>
    <row r="54" spans="1:46">
      <c r="A54" s="2908"/>
      <c r="B54" s="2948"/>
      <c r="C54" s="1252" t="s">
        <v>609</v>
      </c>
      <c r="D54" s="1253" t="s">
        <v>135</v>
      </c>
      <c r="E54" s="633" t="s">
        <v>135</v>
      </c>
      <c r="F54" s="633" t="s">
        <v>135</v>
      </c>
      <c r="G54" s="633" t="s">
        <v>135</v>
      </c>
      <c r="H54" s="1254" t="s">
        <v>135</v>
      </c>
      <c r="I54" s="1302" t="s">
        <v>135</v>
      </c>
      <c r="J54" s="1302" t="s">
        <v>135</v>
      </c>
      <c r="K54" s="1302" t="s">
        <v>135</v>
      </c>
      <c r="L54" s="1302" t="s">
        <v>135</v>
      </c>
      <c r="M54" s="1246" t="s">
        <v>135</v>
      </c>
      <c r="N54" s="1307">
        <v>386</v>
      </c>
      <c r="O54" s="1302">
        <v>0</v>
      </c>
      <c r="P54" s="1302">
        <v>0</v>
      </c>
      <c r="Q54" s="1302">
        <v>0</v>
      </c>
      <c r="R54" s="1248">
        <v>386</v>
      </c>
      <c r="S54" s="1307">
        <v>683</v>
      </c>
      <c r="T54" s="1302">
        <v>0</v>
      </c>
      <c r="U54" s="1302">
        <v>0</v>
      </c>
      <c r="V54" s="1302">
        <v>0</v>
      </c>
      <c r="W54" s="1248">
        <v>683</v>
      </c>
      <c r="X54" s="1307">
        <v>1230.53</v>
      </c>
      <c r="Y54" s="1302">
        <v>0</v>
      </c>
      <c r="Z54" s="1302">
        <v>88.19</v>
      </c>
      <c r="AA54" s="1302">
        <v>9.24</v>
      </c>
      <c r="AB54" s="1248">
        <v>1327.96</v>
      </c>
      <c r="AC54" s="1307">
        <v>1215.57</v>
      </c>
      <c r="AD54" s="1302">
        <v>0</v>
      </c>
      <c r="AE54" s="1302">
        <v>0</v>
      </c>
      <c r="AF54" s="1302">
        <v>0</v>
      </c>
      <c r="AG54" s="1248">
        <f t="shared" ref="AG54:AG63" si="27">SUM(AC54:AF54)</f>
        <v>1215.57</v>
      </c>
      <c r="AH54" s="1307">
        <v>1207.68</v>
      </c>
      <c r="AI54" s="1302">
        <v>0</v>
      </c>
      <c r="AJ54" s="1302">
        <v>0</v>
      </c>
      <c r="AK54" s="1302">
        <v>0</v>
      </c>
      <c r="AL54" s="1248">
        <f t="shared" ref="AL54:AL63" si="28">SUM(AH54:AK54)</f>
        <v>1207.68</v>
      </c>
      <c r="AM54" s="1257">
        <v>0</v>
      </c>
      <c r="AN54" s="1255">
        <v>0</v>
      </c>
      <c r="AO54" s="1255">
        <v>0</v>
      </c>
      <c r="AP54" s="1255">
        <v>0</v>
      </c>
      <c r="AQ54" s="1927">
        <f t="shared" si="26"/>
        <v>0</v>
      </c>
      <c r="AR54" s="392"/>
      <c r="AS54" s="392"/>
      <c r="AT54" s="392"/>
    </row>
    <row r="55" spans="1:46">
      <c r="A55" s="2908"/>
      <c r="B55" s="2948"/>
      <c r="C55" s="1252" t="s">
        <v>610</v>
      </c>
      <c r="D55" s="1253" t="s">
        <v>135</v>
      </c>
      <c r="E55" s="633" t="s">
        <v>135</v>
      </c>
      <c r="F55" s="633" t="s">
        <v>135</v>
      </c>
      <c r="G55" s="633" t="s">
        <v>135</v>
      </c>
      <c r="H55" s="1254" t="s">
        <v>135</v>
      </c>
      <c r="I55" s="1302" t="s">
        <v>135</v>
      </c>
      <c r="J55" s="1302" t="s">
        <v>135</v>
      </c>
      <c r="K55" s="1302" t="s">
        <v>135</v>
      </c>
      <c r="L55" s="1302" t="s">
        <v>135</v>
      </c>
      <c r="M55" s="1246" t="s">
        <v>135</v>
      </c>
      <c r="N55" s="1307">
        <v>0</v>
      </c>
      <c r="O55" s="1302">
        <v>0</v>
      </c>
      <c r="P55" s="1302">
        <v>0</v>
      </c>
      <c r="Q55" s="1302">
        <v>0</v>
      </c>
      <c r="R55" s="1248">
        <v>0</v>
      </c>
      <c r="S55" s="1307">
        <v>0</v>
      </c>
      <c r="T55" s="1302">
        <v>0</v>
      </c>
      <c r="U55" s="1302">
        <v>0</v>
      </c>
      <c r="V55" s="1302">
        <v>0</v>
      </c>
      <c r="W55" s="1248">
        <v>0</v>
      </c>
      <c r="X55" s="1307">
        <v>0</v>
      </c>
      <c r="Y55" s="1302">
        <v>0</v>
      </c>
      <c r="Z55" s="1302">
        <v>0</v>
      </c>
      <c r="AA55" s="1302">
        <v>0</v>
      </c>
      <c r="AB55" s="1248">
        <f>SUM(X55:AA55)</f>
        <v>0</v>
      </c>
      <c r="AC55" s="1307">
        <v>417.7</v>
      </c>
      <c r="AD55" s="1302">
        <v>0</v>
      </c>
      <c r="AE55" s="1302">
        <v>0</v>
      </c>
      <c r="AF55" s="1302">
        <v>0</v>
      </c>
      <c r="AG55" s="1248">
        <f t="shared" si="27"/>
        <v>417.7</v>
      </c>
      <c r="AH55" s="1307">
        <v>691.06</v>
      </c>
      <c r="AI55" s="1302">
        <v>0</v>
      </c>
      <c r="AJ55" s="1302">
        <v>120.21</v>
      </c>
      <c r="AK55" s="1302">
        <v>0</v>
      </c>
      <c r="AL55" s="1248">
        <f t="shared" si="28"/>
        <v>811.27</v>
      </c>
      <c r="AM55" s="1257">
        <v>2060.9789999999998</v>
      </c>
      <c r="AN55" s="1255">
        <v>0</v>
      </c>
      <c r="AO55" s="1255">
        <v>63.823999999999998</v>
      </c>
      <c r="AP55" s="1255">
        <v>295.8</v>
      </c>
      <c r="AQ55" s="1927">
        <f t="shared" si="26"/>
        <v>2420.6030000000001</v>
      </c>
      <c r="AR55" s="392"/>
      <c r="AS55" s="392"/>
      <c r="AT55" s="392"/>
    </row>
    <row r="56" spans="1:46">
      <c r="A56" s="2908"/>
      <c r="B56" s="2948"/>
      <c r="C56" s="1258" t="s">
        <v>611</v>
      </c>
      <c r="D56" s="1253" t="s">
        <v>135</v>
      </c>
      <c r="E56" s="633" t="s">
        <v>135</v>
      </c>
      <c r="F56" s="633" t="s">
        <v>135</v>
      </c>
      <c r="G56" s="633" t="s">
        <v>135</v>
      </c>
      <c r="H56" s="1254" t="s">
        <v>135</v>
      </c>
      <c r="I56" s="1302" t="s">
        <v>135</v>
      </c>
      <c r="J56" s="1302" t="s">
        <v>135</v>
      </c>
      <c r="K56" s="1302" t="s">
        <v>135</v>
      </c>
      <c r="L56" s="1302" t="s">
        <v>135</v>
      </c>
      <c r="M56" s="1246" t="s">
        <v>135</v>
      </c>
      <c r="N56" s="1307">
        <v>0</v>
      </c>
      <c r="O56" s="1302">
        <v>0</v>
      </c>
      <c r="P56" s="1302">
        <v>0</v>
      </c>
      <c r="Q56" s="1302">
        <v>0</v>
      </c>
      <c r="R56" s="1248">
        <v>0</v>
      </c>
      <c r="S56" s="1307">
        <v>0</v>
      </c>
      <c r="T56" s="1302">
        <v>0</v>
      </c>
      <c r="U56" s="1302">
        <v>0</v>
      </c>
      <c r="V56" s="1302">
        <v>0</v>
      </c>
      <c r="W56" s="1248">
        <v>0</v>
      </c>
      <c r="X56" s="1307">
        <v>0</v>
      </c>
      <c r="Y56" s="1302">
        <v>0</v>
      </c>
      <c r="Z56" s="1302">
        <v>0</v>
      </c>
      <c r="AA56" s="1302">
        <v>0</v>
      </c>
      <c r="AB56" s="1248">
        <f t="shared" ref="AB56:AB57" si="29">SUM(X56:AA56)</f>
        <v>0</v>
      </c>
      <c r="AC56" s="1307">
        <v>389.06</v>
      </c>
      <c r="AD56" s="1302">
        <v>0</v>
      </c>
      <c r="AE56" s="1302">
        <v>0</v>
      </c>
      <c r="AF56" s="1302">
        <v>0</v>
      </c>
      <c r="AG56" s="1248">
        <f t="shared" si="27"/>
        <v>389.06</v>
      </c>
      <c r="AH56" s="1307">
        <v>0</v>
      </c>
      <c r="AI56" s="1302">
        <v>0</v>
      </c>
      <c r="AJ56" s="1302">
        <v>0</v>
      </c>
      <c r="AK56" s="1302">
        <v>0</v>
      </c>
      <c r="AL56" s="1248">
        <f t="shared" si="28"/>
        <v>0</v>
      </c>
      <c r="AM56" s="1257">
        <v>0</v>
      </c>
      <c r="AN56" s="1255">
        <v>0</v>
      </c>
      <c r="AO56" s="1255">
        <v>13.145</v>
      </c>
      <c r="AP56" s="1255">
        <v>0</v>
      </c>
      <c r="AQ56" s="1927">
        <f t="shared" si="26"/>
        <v>13.145</v>
      </c>
      <c r="AR56" s="392"/>
      <c r="AS56" s="392"/>
    </row>
    <row r="57" spans="1:46">
      <c r="A57" s="2908"/>
      <c r="B57" s="2948"/>
      <c r="C57" s="1252" t="s">
        <v>612</v>
      </c>
      <c r="D57" s="1253" t="s">
        <v>135</v>
      </c>
      <c r="E57" s="633" t="s">
        <v>135</v>
      </c>
      <c r="F57" s="633" t="s">
        <v>135</v>
      </c>
      <c r="G57" s="633" t="s">
        <v>135</v>
      </c>
      <c r="H57" s="1254" t="s">
        <v>135</v>
      </c>
      <c r="I57" s="1302" t="s">
        <v>135</v>
      </c>
      <c r="J57" s="1302" t="s">
        <v>135</v>
      </c>
      <c r="K57" s="1302" t="s">
        <v>135</v>
      </c>
      <c r="L57" s="1302" t="s">
        <v>135</v>
      </c>
      <c r="M57" s="1246" t="s">
        <v>135</v>
      </c>
      <c r="N57" s="1307">
        <v>624</v>
      </c>
      <c r="O57" s="1302">
        <v>0</v>
      </c>
      <c r="P57" s="1302">
        <v>0</v>
      </c>
      <c r="Q57" s="1302">
        <v>0</v>
      </c>
      <c r="R57" s="1248">
        <v>624</v>
      </c>
      <c r="S57" s="1307">
        <v>624</v>
      </c>
      <c r="T57" s="1302">
        <v>0</v>
      </c>
      <c r="U57" s="1302">
        <v>0</v>
      </c>
      <c r="V57" s="1302">
        <v>0</v>
      </c>
      <c r="W57" s="1248">
        <v>624</v>
      </c>
      <c r="X57" s="1307">
        <v>0</v>
      </c>
      <c r="Y57" s="1302">
        <v>0</v>
      </c>
      <c r="Z57" s="1302">
        <v>0</v>
      </c>
      <c r="AA57" s="1302">
        <v>0</v>
      </c>
      <c r="AB57" s="1248">
        <f t="shared" si="29"/>
        <v>0</v>
      </c>
      <c r="AC57" s="1307">
        <v>0</v>
      </c>
      <c r="AD57" s="1302">
        <v>0</v>
      </c>
      <c r="AE57" s="1302">
        <v>0</v>
      </c>
      <c r="AF57" s="1302">
        <v>0</v>
      </c>
      <c r="AG57" s="1248">
        <f t="shared" si="27"/>
        <v>0</v>
      </c>
      <c r="AH57" s="1307">
        <v>0</v>
      </c>
      <c r="AI57" s="1302">
        <v>0</v>
      </c>
      <c r="AJ57" s="1302">
        <v>0</v>
      </c>
      <c r="AK57" s="1302">
        <v>0</v>
      </c>
      <c r="AL57" s="1248">
        <f t="shared" si="28"/>
        <v>0</v>
      </c>
      <c r="AM57" s="1257">
        <v>0</v>
      </c>
      <c r="AN57" s="1255">
        <v>0</v>
      </c>
      <c r="AO57" s="1255">
        <v>0</v>
      </c>
      <c r="AP57" s="1255">
        <v>0</v>
      </c>
      <c r="AQ57" s="1927">
        <f t="shared" si="26"/>
        <v>0</v>
      </c>
      <c r="AR57" s="392"/>
      <c r="AS57" s="392"/>
    </row>
    <row r="58" spans="1:46">
      <c r="A58" s="2908"/>
      <c r="B58" s="2948"/>
      <c r="C58" s="1252" t="s">
        <v>613</v>
      </c>
      <c r="D58" s="1253" t="s">
        <v>135</v>
      </c>
      <c r="E58" s="633" t="s">
        <v>135</v>
      </c>
      <c r="F58" s="633" t="s">
        <v>135</v>
      </c>
      <c r="G58" s="633" t="s">
        <v>135</v>
      </c>
      <c r="H58" s="1254" t="s">
        <v>135</v>
      </c>
      <c r="I58" s="1302" t="s">
        <v>135</v>
      </c>
      <c r="J58" s="1302" t="s">
        <v>135</v>
      </c>
      <c r="K58" s="1302" t="s">
        <v>135</v>
      </c>
      <c r="L58" s="1302" t="s">
        <v>135</v>
      </c>
      <c r="M58" s="1246" t="s">
        <v>135</v>
      </c>
      <c r="N58" s="1307">
        <v>0</v>
      </c>
      <c r="O58" s="1302">
        <v>0</v>
      </c>
      <c r="P58" s="1302">
        <v>0</v>
      </c>
      <c r="Q58" s="1302">
        <v>0</v>
      </c>
      <c r="R58" s="1248">
        <v>0</v>
      </c>
      <c r="S58" s="1307">
        <v>0</v>
      </c>
      <c r="T58" s="1302">
        <v>0</v>
      </c>
      <c r="U58" s="1302">
        <v>0</v>
      </c>
      <c r="V58" s="1302">
        <v>0</v>
      </c>
      <c r="W58" s="1248">
        <v>0</v>
      </c>
      <c r="X58" s="1307">
        <v>170.52</v>
      </c>
      <c r="Y58" s="1302">
        <v>0</v>
      </c>
      <c r="Z58" s="1302">
        <v>0</v>
      </c>
      <c r="AA58" s="1302">
        <v>0</v>
      </c>
      <c r="AB58" s="1248">
        <v>170.52</v>
      </c>
      <c r="AC58" s="1307">
        <v>390.98</v>
      </c>
      <c r="AD58" s="1302">
        <v>0</v>
      </c>
      <c r="AE58" s="1302">
        <v>0</v>
      </c>
      <c r="AF58" s="1302">
        <v>0</v>
      </c>
      <c r="AG58" s="1248">
        <f t="shared" si="27"/>
        <v>390.98</v>
      </c>
      <c r="AH58" s="1307">
        <v>81.44</v>
      </c>
      <c r="AI58" s="1302">
        <v>0</v>
      </c>
      <c r="AJ58" s="1302">
        <v>0</v>
      </c>
      <c r="AK58" s="1302">
        <v>0</v>
      </c>
      <c r="AL58" s="1248">
        <f t="shared" si="28"/>
        <v>81.44</v>
      </c>
      <c r="AM58" s="1257">
        <v>0</v>
      </c>
      <c r="AN58" s="1255">
        <v>0</v>
      </c>
      <c r="AO58" s="1255">
        <v>0</v>
      </c>
      <c r="AP58" s="1255">
        <v>0</v>
      </c>
      <c r="AQ58" s="1927">
        <f t="shared" si="26"/>
        <v>0</v>
      </c>
      <c r="AR58" s="392"/>
      <c r="AS58" s="392"/>
    </row>
    <row r="59" spans="1:46">
      <c r="A59" s="2908"/>
      <c r="B59" s="2948"/>
      <c r="C59" s="1258" t="s">
        <v>614</v>
      </c>
      <c r="D59" s="1253" t="s">
        <v>135</v>
      </c>
      <c r="E59" s="633" t="s">
        <v>135</v>
      </c>
      <c r="F59" s="633" t="s">
        <v>135</v>
      </c>
      <c r="G59" s="633" t="s">
        <v>135</v>
      </c>
      <c r="H59" s="1254" t="s">
        <v>135</v>
      </c>
      <c r="I59" s="1302" t="s">
        <v>135</v>
      </c>
      <c r="J59" s="1302" t="s">
        <v>135</v>
      </c>
      <c r="K59" s="1302" t="s">
        <v>135</v>
      </c>
      <c r="L59" s="1302" t="s">
        <v>135</v>
      </c>
      <c r="M59" s="1246" t="s">
        <v>135</v>
      </c>
      <c r="N59" s="1307">
        <v>620</v>
      </c>
      <c r="O59" s="1302">
        <v>0</v>
      </c>
      <c r="P59" s="1302">
        <v>0</v>
      </c>
      <c r="Q59" s="1302">
        <v>0</v>
      </c>
      <c r="R59" s="1248">
        <v>620</v>
      </c>
      <c r="S59" s="1307">
        <v>1389</v>
      </c>
      <c r="T59" s="1302">
        <v>0</v>
      </c>
      <c r="U59" s="1302">
        <v>0</v>
      </c>
      <c r="V59" s="1302">
        <v>0</v>
      </c>
      <c r="W59" s="1248">
        <v>1389</v>
      </c>
      <c r="X59" s="1307">
        <v>1887.58</v>
      </c>
      <c r="Y59" s="1302">
        <v>881.58</v>
      </c>
      <c r="Z59" s="1302">
        <v>4.4580000000000002</v>
      </c>
      <c r="AA59" s="1302">
        <v>0</v>
      </c>
      <c r="AB59" s="1248">
        <v>2773.4</v>
      </c>
      <c r="AC59" s="1307">
        <v>2589.4699999999998</v>
      </c>
      <c r="AD59" s="1302">
        <v>0</v>
      </c>
      <c r="AE59" s="1302">
        <v>0</v>
      </c>
      <c r="AF59" s="1302">
        <v>0</v>
      </c>
      <c r="AG59" s="1248">
        <f t="shared" si="27"/>
        <v>2589.4699999999998</v>
      </c>
      <c r="AH59" s="1307">
        <v>1810.97</v>
      </c>
      <c r="AI59" s="1302">
        <v>1036.73</v>
      </c>
      <c r="AJ59" s="1302">
        <v>0</v>
      </c>
      <c r="AK59" s="1302">
        <v>4.5599999999999996</v>
      </c>
      <c r="AL59" s="1248">
        <f t="shared" si="28"/>
        <v>2852.2599999999998</v>
      </c>
      <c r="AM59" s="1257">
        <v>1064.9749999999999</v>
      </c>
      <c r="AN59" s="1255">
        <v>777.84400000000005</v>
      </c>
      <c r="AO59" s="1255">
        <v>0</v>
      </c>
      <c r="AP59" s="1255">
        <v>0</v>
      </c>
      <c r="AQ59" s="1927">
        <f t="shared" si="26"/>
        <v>1842.819</v>
      </c>
      <c r="AR59" s="392"/>
      <c r="AS59" s="392"/>
    </row>
    <row r="60" spans="1:46">
      <c r="A60" s="2908"/>
      <c r="B60" s="2948"/>
      <c r="C60" s="1252" t="s">
        <v>615</v>
      </c>
      <c r="D60" s="1253" t="s">
        <v>135</v>
      </c>
      <c r="E60" s="633" t="s">
        <v>135</v>
      </c>
      <c r="F60" s="633" t="s">
        <v>135</v>
      </c>
      <c r="G60" s="633" t="s">
        <v>135</v>
      </c>
      <c r="H60" s="1254" t="s">
        <v>135</v>
      </c>
      <c r="I60" s="1302" t="s">
        <v>135</v>
      </c>
      <c r="J60" s="1302" t="s">
        <v>135</v>
      </c>
      <c r="K60" s="1302" t="s">
        <v>135</v>
      </c>
      <c r="L60" s="1302" t="s">
        <v>135</v>
      </c>
      <c r="M60" s="1246" t="s">
        <v>135</v>
      </c>
      <c r="N60" s="1307">
        <v>0</v>
      </c>
      <c r="O60" s="1302">
        <v>0</v>
      </c>
      <c r="P60" s="1302">
        <v>0</v>
      </c>
      <c r="Q60" s="1302">
        <v>0</v>
      </c>
      <c r="R60" s="1248">
        <v>0</v>
      </c>
      <c r="S60" s="1307">
        <v>0</v>
      </c>
      <c r="T60" s="1302">
        <v>0</v>
      </c>
      <c r="U60" s="1302">
        <v>0</v>
      </c>
      <c r="V60" s="1302">
        <v>0</v>
      </c>
      <c r="W60" s="1248">
        <v>0</v>
      </c>
      <c r="X60" s="1307">
        <v>0</v>
      </c>
      <c r="Y60" s="1302">
        <v>0</v>
      </c>
      <c r="Z60" s="1302">
        <v>0</v>
      </c>
      <c r="AA60" s="1302">
        <v>0</v>
      </c>
      <c r="AB60" s="1248">
        <f>SUM(X60:AA60)</f>
        <v>0</v>
      </c>
      <c r="AC60" s="1307">
        <v>0</v>
      </c>
      <c r="AD60" s="1302">
        <v>0</v>
      </c>
      <c r="AE60" s="1302">
        <v>0</v>
      </c>
      <c r="AF60" s="1302">
        <v>0</v>
      </c>
      <c r="AG60" s="1248">
        <f t="shared" si="27"/>
        <v>0</v>
      </c>
      <c r="AH60" s="1307">
        <v>0</v>
      </c>
      <c r="AI60" s="1302">
        <v>0</v>
      </c>
      <c r="AJ60" s="1302">
        <v>0</v>
      </c>
      <c r="AK60" s="1302">
        <v>0</v>
      </c>
      <c r="AL60" s="1248">
        <f t="shared" si="28"/>
        <v>0</v>
      </c>
      <c r="AM60" s="1257">
        <v>0</v>
      </c>
      <c r="AN60" s="1255">
        <v>0</v>
      </c>
      <c r="AO60" s="1255">
        <v>0</v>
      </c>
      <c r="AP60" s="1255">
        <v>0</v>
      </c>
      <c r="AQ60" s="1927">
        <f t="shared" si="26"/>
        <v>0</v>
      </c>
      <c r="AR60" s="392"/>
      <c r="AS60" s="392"/>
    </row>
    <row r="61" spans="1:46">
      <c r="A61" s="2908"/>
      <c r="B61" s="2948"/>
      <c r="C61" s="1252" t="s">
        <v>616</v>
      </c>
      <c r="D61" s="1253" t="s">
        <v>135</v>
      </c>
      <c r="E61" s="633" t="s">
        <v>135</v>
      </c>
      <c r="F61" s="633" t="s">
        <v>135</v>
      </c>
      <c r="G61" s="633" t="s">
        <v>135</v>
      </c>
      <c r="H61" s="1254" t="s">
        <v>135</v>
      </c>
      <c r="I61" s="1302" t="s">
        <v>135</v>
      </c>
      <c r="J61" s="1302" t="s">
        <v>135</v>
      </c>
      <c r="K61" s="1302" t="s">
        <v>135</v>
      </c>
      <c r="L61" s="1302" t="s">
        <v>135</v>
      </c>
      <c r="M61" s="1246" t="s">
        <v>135</v>
      </c>
      <c r="N61" s="1307">
        <v>0</v>
      </c>
      <c r="O61" s="1302">
        <v>0</v>
      </c>
      <c r="P61" s="1302">
        <v>0</v>
      </c>
      <c r="Q61" s="1302">
        <v>0</v>
      </c>
      <c r="R61" s="1248">
        <v>0</v>
      </c>
      <c r="S61" s="1307">
        <v>0</v>
      </c>
      <c r="T61" s="1302">
        <v>0</v>
      </c>
      <c r="U61" s="1302">
        <v>0</v>
      </c>
      <c r="V61" s="1302">
        <v>0</v>
      </c>
      <c r="W61" s="1248">
        <v>0</v>
      </c>
      <c r="X61" s="1307">
        <v>0</v>
      </c>
      <c r="Y61" s="1302">
        <v>0</v>
      </c>
      <c r="Z61" s="1302">
        <v>0</v>
      </c>
      <c r="AA61" s="1302">
        <v>0</v>
      </c>
      <c r="AB61" s="1248">
        <f t="shared" ref="AB61:AB63" si="30">SUM(X61:AA61)</f>
        <v>0</v>
      </c>
      <c r="AC61" s="1307">
        <v>0</v>
      </c>
      <c r="AD61" s="1302">
        <v>0</v>
      </c>
      <c r="AE61" s="1302">
        <v>0</v>
      </c>
      <c r="AF61" s="1302">
        <v>0</v>
      </c>
      <c r="AG61" s="1248">
        <f t="shared" si="27"/>
        <v>0</v>
      </c>
      <c r="AH61" s="1307">
        <v>0</v>
      </c>
      <c r="AI61" s="1302">
        <v>0</v>
      </c>
      <c r="AJ61" s="1302">
        <v>0</v>
      </c>
      <c r="AK61" s="1302">
        <v>0</v>
      </c>
      <c r="AL61" s="1248">
        <f t="shared" si="28"/>
        <v>0</v>
      </c>
      <c r="AM61" s="1257">
        <v>0</v>
      </c>
      <c r="AN61" s="1255">
        <v>0</v>
      </c>
      <c r="AO61" s="1255">
        <v>0</v>
      </c>
      <c r="AP61" s="1255">
        <v>0</v>
      </c>
      <c r="AQ61" s="1927">
        <f t="shared" si="26"/>
        <v>0</v>
      </c>
      <c r="AR61" s="392"/>
      <c r="AS61" s="392"/>
    </row>
    <row r="62" spans="1:46">
      <c r="A62" s="2908"/>
      <c r="B62" s="2948"/>
      <c r="C62" s="1252" t="s">
        <v>617</v>
      </c>
      <c r="D62" s="1253" t="s">
        <v>135</v>
      </c>
      <c r="E62" s="633" t="s">
        <v>135</v>
      </c>
      <c r="F62" s="633" t="s">
        <v>135</v>
      </c>
      <c r="G62" s="633" t="s">
        <v>135</v>
      </c>
      <c r="H62" s="1254" t="s">
        <v>135</v>
      </c>
      <c r="I62" s="1302" t="s">
        <v>135</v>
      </c>
      <c r="J62" s="1302" t="s">
        <v>135</v>
      </c>
      <c r="K62" s="1302" t="s">
        <v>135</v>
      </c>
      <c r="L62" s="1302" t="s">
        <v>135</v>
      </c>
      <c r="M62" s="1246" t="s">
        <v>135</v>
      </c>
      <c r="N62" s="1307">
        <v>0</v>
      </c>
      <c r="O62" s="1302">
        <v>0</v>
      </c>
      <c r="P62" s="1302">
        <v>0</v>
      </c>
      <c r="Q62" s="1302">
        <v>0</v>
      </c>
      <c r="R62" s="1248">
        <v>0</v>
      </c>
      <c r="S62" s="1307">
        <v>0</v>
      </c>
      <c r="T62" s="1302">
        <v>0</v>
      </c>
      <c r="U62" s="1302">
        <v>0</v>
      </c>
      <c r="V62" s="1302">
        <v>0</v>
      </c>
      <c r="W62" s="1248">
        <v>0</v>
      </c>
      <c r="X62" s="1307">
        <v>0</v>
      </c>
      <c r="Y62" s="1302">
        <v>0</v>
      </c>
      <c r="Z62" s="1302">
        <v>0</v>
      </c>
      <c r="AA62" s="1302">
        <v>0</v>
      </c>
      <c r="AB62" s="1248">
        <f t="shared" si="30"/>
        <v>0</v>
      </c>
      <c r="AC62" s="1307">
        <v>0</v>
      </c>
      <c r="AD62" s="1302">
        <v>0</v>
      </c>
      <c r="AE62" s="1302">
        <v>0</v>
      </c>
      <c r="AF62" s="1302">
        <v>0</v>
      </c>
      <c r="AG62" s="1248">
        <f t="shared" si="27"/>
        <v>0</v>
      </c>
      <c r="AH62" s="1307">
        <v>0</v>
      </c>
      <c r="AI62" s="1302">
        <v>0</v>
      </c>
      <c r="AJ62" s="1302">
        <v>0</v>
      </c>
      <c r="AK62" s="1302">
        <v>0</v>
      </c>
      <c r="AL62" s="1248">
        <f t="shared" si="28"/>
        <v>0</v>
      </c>
      <c r="AM62" s="1257">
        <v>0</v>
      </c>
      <c r="AN62" s="1255">
        <v>0</v>
      </c>
      <c r="AO62" s="1255">
        <v>0</v>
      </c>
      <c r="AP62" s="1255">
        <v>0</v>
      </c>
      <c r="AQ62" s="1927">
        <f t="shared" si="26"/>
        <v>0</v>
      </c>
      <c r="AR62" s="392"/>
      <c r="AS62" s="392"/>
    </row>
    <row r="63" spans="1:46">
      <c r="A63" s="2908"/>
      <c r="B63" s="2948"/>
      <c r="C63" s="1252" t="s">
        <v>618</v>
      </c>
      <c r="D63" s="1253" t="s">
        <v>135</v>
      </c>
      <c r="E63" s="633" t="s">
        <v>135</v>
      </c>
      <c r="F63" s="633" t="s">
        <v>135</v>
      </c>
      <c r="G63" s="633" t="s">
        <v>135</v>
      </c>
      <c r="H63" s="1254" t="s">
        <v>135</v>
      </c>
      <c r="I63" s="1302" t="s">
        <v>135</v>
      </c>
      <c r="J63" s="1302" t="s">
        <v>135</v>
      </c>
      <c r="K63" s="1302" t="s">
        <v>135</v>
      </c>
      <c r="L63" s="1302" t="s">
        <v>135</v>
      </c>
      <c r="M63" s="1246" t="s">
        <v>135</v>
      </c>
      <c r="N63" s="1307">
        <v>0</v>
      </c>
      <c r="O63" s="1302">
        <v>0</v>
      </c>
      <c r="P63" s="1302">
        <v>0</v>
      </c>
      <c r="Q63" s="1302">
        <v>0</v>
      </c>
      <c r="R63" s="1248">
        <v>0</v>
      </c>
      <c r="S63" s="1307">
        <v>0</v>
      </c>
      <c r="T63" s="1302">
        <v>0</v>
      </c>
      <c r="U63" s="1302">
        <v>0</v>
      </c>
      <c r="V63" s="1302">
        <v>0</v>
      </c>
      <c r="W63" s="1248">
        <v>0</v>
      </c>
      <c r="X63" s="1307">
        <v>0</v>
      </c>
      <c r="Y63" s="1302">
        <v>0</v>
      </c>
      <c r="Z63" s="1302">
        <v>0</v>
      </c>
      <c r="AA63" s="1302">
        <v>0</v>
      </c>
      <c r="AB63" s="1248">
        <f t="shared" si="30"/>
        <v>0</v>
      </c>
      <c r="AC63" s="1307">
        <v>0</v>
      </c>
      <c r="AD63" s="1302">
        <v>0</v>
      </c>
      <c r="AE63" s="1302">
        <v>0</v>
      </c>
      <c r="AF63" s="1302">
        <v>0</v>
      </c>
      <c r="AG63" s="1248">
        <f t="shared" si="27"/>
        <v>0</v>
      </c>
      <c r="AH63" s="1307">
        <v>0</v>
      </c>
      <c r="AI63" s="1302">
        <v>0</v>
      </c>
      <c r="AJ63" s="1302">
        <v>0</v>
      </c>
      <c r="AK63" s="1302">
        <v>0</v>
      </c>
      <c r="AL63" s="1248">
        <f t="shared" si="28"/>
        <v>0</v>
      </c>
      <c r="AM63" s="1257">
        <v>0</v>
      </c>
      <c r="AN63" s="1255">
        <v>0</v>
      </c>
      <c r="AO63" s="1255">
        <v>0</v>
      </c>
      <c r="AP63" s="1255">
        <v>0</v>
      </c>
      <c r="AQ63" s="1927">
        <f t="shared" si="26"/>
        <v>0</v>
      </c>
      <c r="AR63" s="392"/>
      <c r="AS63" s="392"/>
    </row>
    <row r="64" spans="1:46" s="165" customFormat="1">
      <c r="A64" s="2908"/>
      <c r="B64" s="2948"/>
      <c r="C64" s="1259" t="s">
        <v>232</v>
      </c>
      <c r="D64" s="1260" t="s">
        <v>135</v>
      </c>
      <c r="E64" s="1261" t="s">
        <v>135</v>
      </c>
      <c r="F64" s="1261" t="s">
        <v>135</v>
      </c>
      <c r="G64" s="1261" t="s">
        <v>135</v>
      </c>
      <c r="H64" s="1262" t="s">
        <v>135</v>
      </c>
      <c r="I64" s="1263" t="s">
        <v>135</v>
      </c>
      <c r="J64" s="1286" t="s">
        <v>135</v>
      </c>
      <c r="K64" s="1286" t="s">
        <v>135</v>
      </c>
      <c r="L64" s="1263" t="s">
        <v>135</v>
      </c>
      <c r="M64" s="1264" t="s">
        <v>135</v>
      </c>
      <c r="N64" s="1265">
        <v>1010</v>
      </c>
      <c r="O64" s="1288">
        <v>0</v>
      </c>
      <c r="P64" s="1288">
        <v>42</v>
      </c>
      <c r="Q64" s="1266">
        <v>0</v>
      </c>
      <c r="R64" s="1267">
        <f>SUM(R53:R63)</f>
        <v>1630</v>
      </c>
      <c r="S64" s="1265">
        <v>2696</v>
      </c>
      <c r="T64" s="1288">
        <v>0</v>
      </c>
      <c r="U64" s="1288">
        <v>0</v>
      </c>
      <c r="V64" s="1266">
        <v>0</v>
      </c>
      <c r="W64" s="1267">
        <f t="shared" ref="W64:AL64" si="31">SUM(W53:W63)</f>
        <v>2696</v>
      </c>
      <c r="X64" s="1265">
        <f t="shared" si="31"/>
        <v>3288.63</v>
      </c>
      <c r="Y64" s="1288">
        <f t="shared" si="31"/>
        <v>881.58</v>
      </c>
      <c r="Z64" s="1288">
        <f t="shared" si="31"/>
        <v>92.647999999999996</v>
      </c>
      <c r="AA64" s="1266">
        <f t="shared" si="31"/>
        <v>9.24</v>
      </c>
      <c r="AB64" s="1267">
        <f>SUM(AB53:AB63)</f>
        <v>4271.88</v>
      </c>
      <c r="AC64" s="1265">
        <f t="shared" ref="AC64:AG64" si="32">SUM(AC53:AC63)</f>
        <v>5002.78</v>
      </c>
      <c r="AD64" s="1288">
        <f t="shared" si="32"/>
        <v>0</v>
      </c>
      <c r="AE64" s="1288">
        <f t="shared" si="32"/>
        <v>0</v>
      </c>
      <c r="AF64" s="1266">
        <f t="shared" si="32"/>
        <v>0</v>
      </c>
      <c r="AG64" s="1267">
        <f t="shared" si="32"/>
        <v>5002.78</v>
      </c>
      <c r="AH64" s="1265">
        <f t="shared" si="31"/>
        <v>3833.15</v>
      </c>
      <c r="AI64" s="1288">
        <f t="shared" si="31"/>
        <v>1036.73</v>
      </c>
      <c r="AJ64" s="1288">
        <f t="shared" si="31"/>
        <v>120.21</v>
      </c>
      <c r="AK64" s="1266">
        <f t="shared" si="31"/>
        <v>4.5599999999999996</v>
      </c>
      <c r="AL64" s="1267">
        <f t="shared" si="31"/>
        <v>4994.6499999999996</v>
      </c>
      <c r="AM64" s="1265">
        <f>SUM(AM53:AM63)</f>
        <v>3150.2619999999997</v>
      </c>
      <c r="AN64" s="1926">
        <f>SUM(AN53:AN63)</f>
        <v>777.84400000000005</v>
      </c>
      <c r="AO64" s="1926">
        <f>SUM(AO53:AO63)</f>
        <v>76.968999999999994</v>
      </c>
      <c r="AP64" s="1926">
        <f>SUM(AP53:AP63)</f>
        <v>295.8</v>
      </c>
      <c r="AQ64" s="1927">
        <f t="shared" si="26"/>
        <v>4300.875</v>
      </c>
    </row>
    <row r="65" spans="1:46" s="165" customFormat="1">
      <c r="A65" s="2909"/>
      <c r="B65" s="2949"/>
      <c r="C65" s="1308" t="s">
        <v>619</v>
      </c>
      <c r="D65" s="1269" t="s">
        <v>135</v>
      </c>
      <c r="E65" s="1270" t="s">
        <v>135</v>
      </c>
      <c r="F65" s="1270" t="s">
        <v>135</v>
      </c>
      <c r="G65" s="1270" t="s">
        <v>135</v>
      </c>
      <c r="H65" s="1271" t="s">
        <v>135</v>
      </c>
      <c r="I65" s="1309" t="s">
        <v>135</v>
      </c>
      <c r="J65" s="1310" t="s">
        <v>135</v>
      </c>
      <c r="K65" s="1311" t="s">
        <v>135</v>
      </c>
      <c r="L65" s="1312" t="s">
        <v>135</v>
      </c>
      <c r="M65" s="1313" t="s">
        <v>135</v>
      </c>
      <c r="N65" s="1314">
        <v>1010</v>
      </c>
      <c r="O65" s="1315">
        <v>0</v>
      </c>
      <c r="P65" s="1316">
        <v>0</v>
      </c>
      <c r="Q65" s="1317">
        <v>0</v>
      </c>
      <c r="R65" s="1318">
        <v>1010</v>
      </c>
      <c r="S65" s="1314">
        <v>1307</v>
      </c>
      <c r="T65" s="1315">
        <v>0</v>
      </c>
      <c r="U65" s="1316">
        <v>0</v>
      </c>
      <c r="V65" s="1317">
        <v>0</v>
      </c>
      <c r="W65" s="1318">
        <v>1307</v>
      </c>
      <c r="X65" s="1314">
        <f t="shared" ref="X65:Z65" si="33">SUM(X53:X58)</f>
        <v>1401.05</v>
      </c>
      <c r="Y65" s="1315">
        <f t="shared" si="33"/>
        <v>0</v>
      </c>
      <c r="Z65" s="1316">
        <f t="shared" si="33"/>
        <v>88.19</v>
      </c>
      <c r="AA65" s="1317">
        <f>SUM(AA53:AA59)</f>
        <v>9.24</v>
      </c>
      <c r="AB65" s="1318">
        <f>SUM(AB53:AB58)</f>
        <v>1498.48</v>
      </c>
      <c r="AC65" s="1319">
        <f t="shared" ref="AC65:AE65" si="34">SUM(AC53:AC58)</f>
        <v>2413.31</v>
      </c>
      <c r="AD65" s="1320">
        <f t="shared" si="34"/>
        <v>0</v>
      </c>
      <c r="AE65" s="1321">
        <f t="shared" si="34"/>
        <v>0</v>
      </c>
      <c r="AF65" s="1322">
        <f>SUM(AF53:AF59)</f>
        <v>0</v>
      </c>
      <c r="AG65" s="1323">
        <f>SUM(AG53:AG58)</f>
        <v>2413.31</v>
      </c>
      <c r="AH65" s="1319">
        <f t="shared" ref="AH65:AJ65" si="35">SUM(AH53:AH58)</f>
        <v>2022.18</v>
      </c>
      <c r="AI65" s="1320">
        <f t="shared" si="35"/>
        <v>0</v>
      </c>
      <c r="AJ65" s="1321">
        <f t="shared" si="35"/>
        <v>120.21</v>
      </c>
      <c r="AK65" s="1322">
        <f>SUM(AK53:AK59)</f>
        <v>4.5599999999999996</v>
      </c>
      <c r="AL65" s="1323">
        <f>SUM(AL53:AL58)</f>
        <v>2142.39</v>
      </c>
      <c r="AM65" s="1319">
        <f>SUM(AM53:AM58)</f>
        <v>2085.2869999999998</v>
      </c>
      <c r="AN65" s="1936">
        <f>SUM(AN53:AN58)</f>
        <v>0</v>
      </c>
      <c r="AO65" s="1936">
        <f>SUM(AO53:AO58)</f>
        <v>76.968999999999994</v>
      </c>
      <c r="AP65" s="1936">
        <f>SUM(AP53:AP58)</f>
        <v>295.8</v>
      </c>
      <c r="AQ65" s="1927">
        <f t="shared" si="26"/>
        <v>2458.056</v>
      </c>
    </row>
    <row r="66" spans="1:46">
      <c r="A66" s="2897" t="s">
        <v>32</v>
      </c>
      <c r="B66" s="1894"/>
      <c r="C66" s="1324" t="s">
        <v>608</v>
      </c>
      <c r="D66" s="1325" t="s">
        <v>135</v>
      </c>
      <c r="E66" s="1326" t="s">
        <v>135</v>
      </c>
      <c r="F66" s="1326" t="s">
        <v>135</v>
      </c>
      <c r="G66" s="1326" t="s">
        <v>135</v>
      </c>
      <c r="H66" s="1327" t="s">
        <v>135</v>
      </c>
      <c r="I66" s="1328" t="s">
        <v>135</v>
      </c>
      <c r="J66" s="1328" t="s">
        <v>135</v>
      </c>
      <c r="K66" s="1328" t="s">
        <v>135</v>
      </c>
      <c r="L66" s="1328" t="s">
        <v>135</v>
      </c>
      <c r="M66" s="1329" t="s">
        <v>135</v>
      </c>
      <c r="N66" s="1330">
        <f t="shared" ref="N66:W66" si="36">SUM(N27+N53+N40)</f>
        <v>0</v>
      </c>
      <c r="O66" s="1331">
        <f t="shared" si="36"/>
        <v>0</v>
      </c>
      <c r="P66" s="1331">
        <f t="shared" si="36"/>
        <v>0</v>
      </c>
      <c r="Q66" s="1331">
        <f t="shared" si="36"/>
        <v>0</v>
      </c>
      <c r="R66" s="1251">
        <f t="shared" si="36"/>
        <v>0</v>
      </c>
      <c r="S66" s="1330">
        <f t="shared" si="36"/>
        <v>0</v>
      </c>
      <c r="T66" s="1331">
        <f t="shared" si="36"/>
        <v>0</v>
      </c>
      <c r="U66" s="1331">
        <f t="shared" si="36"/>
        <v>0</v>
      </c>
      <c r="V66" s="1331">
        <f t="shared" si="36"/>
        <v>0</v>
      </c>
      <c r="W66" s="1251">
        <f t="shared" si="36"/>
        <v>0</v>
      </c>
      <c r="X66" s="1330">
        <f t="shared" ref="X66:AG78" si="37">X40+X53+X27</f>
        <v>0</v>
      </c>
      <c r="Y66" s="1331">
        <f t="shared" si="37"/>
        <v>0</v>
      </c>
      <c r="Z66" s="1331">
        <f t="shared" si="37"/>
        <v>0</v>
      </c>
      <c r="AA66" s="1331">
        <f t="shared" si="37"/>
        <v>0</v>
      </c>
      <c r="AB66" s="1251">
        <f t="shared" si="37"/>
        <v>0</v>
      </c>
      <c r="AC66" s="1332">
        <f t="shared" si="37"/>
        <v>0</v>
      </c>
      <c r="AD66" s="1333">
        <f t="shared" si="37"/>
        <v>0</v>
      </c>
      <c r="AE66" s="1333">
        <f t="shared" si="37"/>
        <v>0</v>
      </c>
      <c r="AF66" s="1333">
        <f t="shared" si="37"/>
        <v>0</v>
      </c>
      <c r="AG66" s="1248">
        <f t="shared" si="37"/>
        <v>0</v>
      </c>
      <c r="AH66" s="1332">
        <f t="shared" ref="AH66:AK76" si="38">SUM(AH53+AH40+AH27)</f>
        <v>42</v>
      </c>
      <c r="AI66" s="1333">
        <f t="shared" si="38"/>
        <v>0</v>
      </c>
      <c r="AJ66" s="1333">
        <f t="shared" si="38"/>
        <v>0</v>
      </c>
      <c r="AK66" s="1333">
        <f t="shared" si="38"/>
        <v>0</v>
      </c>
      <c r="AL66" s="1248">
        <f t="shared" ref="AL66" si="39">AL40+AL53+AL27</f>
        <v>42</v>
      </c>
      <c r="AM66" s="1332">
        <f>SUM(AM53+AM40+AM27)</f>
        <v>24.308</v>
      </c>
      <c r="AN66" s="1333">
        <f t="shared" ref="AN66:AP66" si="40">SUM(AN53+AN40+AN27)</f>
        <v>0</v>
      </c>
      <c r="AO66" s="1333">
        <f t="shared" si="40"/>
        <v>0</v>
      </c>
      <c r="AP66" s="1333">
        <f t="shared" si="40"/>
        <v>0</v>
      </c>
      <c r="AQ66" s="1248">
        <f>AQ40+AQ53+AQ27</f>
        <v>24.308</v>
      </c>
      <c r="AR66" s="392"/>
      <c r="AS66" s="392"/>
      <c r="AT66" s="2004"/>
    </row>
    <row r="67" spans="1:46">
      <c r="A67" s="2898"/>
      <c r="B67" s="1895"/>
      <c r="C67" s="1252" t="s">
        <v>609</v>
      </c>
      <c r="D67" s="1334" t="s">
        <v>135</v>
      </c>
      <c r="E67" s="1335" t="s">
        <v>135</v>
      </c>
      <c r="F67" s="1335" t="s">
        <v>135</v>
      </c>
      <c r="G67" s="1335" t="s">
        <v>135</v>
      </c>
      <c r="H67" s="1336" t="s">
        <v>135</v>
      </c>
      <c r="I67" s="1337" t="s">
        <v>135</v>
      </c>
      <c r="J67" s="1328" t="s">
        <v>135</v>
      </c>
      <c r="K67" s="1328" t="s">
        <v>135</v>
      </c>
      <c r="L67" s="1328" t="s">
        <v>135</v>
      </c>
      <c r="M67" s="1329" t="s">
        <v>135</v>
      </c>
      <c r="N67" s="1338">
        <f t="shared" ref="N67:W67" si="41">SUM(N28+N54+N41)</f>
        <v>940.5329999999999</v>
      </c>
      <c r="O67" s="1333">
        <f t="shared" si="41"/>
        <v>0</v>
      </c>
      <c r="P67" s="1333">
        <f t="shared" si="41"/>
        <v>7.8094999999999999</v>
      </c>
      <c r="Q67" s="1333">
        <f t="shared" si="41"/>
        <v>0</v>
      </c>
      <c r="R67" s="1248">
        <f t="shared" si="41"/>
        <v>948.34249999999986</v>
      </c>
      <c r="S67" s="1338">
        <f t="shared" si="41"/>
        <v>1674.9759999999999</v>
      </c>
      <c r="T67" s="1333">
        <f t="shared" si="41"/>
        <v>0</v>
      </c>
      <c r="U67" s="1333">
        <f t="shared" si="41"/>
        <v>14.679500000000001</v>
      </c>
      <c r="V67" s="1333">
        <f t="shared" si="41"/>
        <v>0.22</v>
      </c>
      <c r="W67" s="1248">
        <f t="shared" si="41"/>
        <v>1689.8754999999999</v>
      </c>
      <c r="X67" s="1338">
        <f t="shared" si="37"/>
        <v>2993.1049629999989</v>
      </c>
      <c r="Y67" s="1333">
        <f t="shared" si="37"/>
        <v>0</v>
      </c>
      <c r="Z67" s="1333">
        <f t="shared" si="37"/>
        <v>127.58199999999999</v>
      </c>
      <c r="AA67" s="1333">
        <f t="shared" si="37"/>
        <v>9.24</v>
      </c>
      <c r="AB67" s="1248">
        <f t="shared" si="37"/>
        <v>3129.9269629999994</v>
      </c>
      <c r="AC67" s="1338">
        <f t="shared" si="37"/>
        <v>3553.0450000000001</v>
      </c>
      <c r="AD67" s="1333">
        <f t="shared" si="37"/>
        <v>0</v>
      </c>
      <c r="AE67" s="1333">
        <f t="shared" si="37"/>
        <v>19.242999999999999</v>
      </c>
      <c r="AF67" s="1333">
        <f t="shared" si="37"/>
        <v>0</v>
      </c>
      <c r="AG67" s="1248">
        <f t="shared" si="37"/>
        <v>3572.288</v>
      </c>
      <c r="AH67" s="1338">
        <f t="shared" si="38"/>
        <v>3725.78</v>
      </c>
      <c r="AI67" s="1333">
        <f t="shared" si="38"/>
        <v>0</v>
      </c>
      <c r="AJ67" s="1333">
        <f t="shared" si="38"/>
        <v>24.95</v>
      </c>
      <c r="AK67" s="1333">
        <f t="shared" si="38"/>
        <v>0</v>
      </c>
      <c r="AL67" s="1248">
        <f t="shared" ref="AL67" si="42">AL41+AL54+AL28</f>
        <v>3750.7300000000005</v>
      </c>
      <c r="AM67" s="1338">
        <f t="shared" ref="AM67:AP67" si="43">SUM(AM54+AM41+AM28)</f>
        <v>2179.9169999999999</v>
      </c>
      <c r="AN67" s="1333">
        <f t="shared" si="43"/>
        <v>0</v>
      </c>
      <c r="AO67" s="1333">
        <f t="shared" si="43"/>
        <v>52.451999999999998</v>
      </c>
      <c r="AP67" s="1333">
        <f t="shared" si="43"/>
        <v>0</v>
      </c>
      <c r="AQ67" s="1248">
        <f t="shared" ref="AQ67:AQ76" si="44">AQ41+AQ54+AQ28</f>
        <v>2232.3690000000001</v>
      </c>
      <c r="AR67" s="392"/>
      <c r="AS67" s="392"/>
      <c r="AT67" s="2004"/>
    </row>
    <row r="68" spans="1:46">
      <c r="A68" s="2898"/>
      <c r="B68" s="1895"/>
      <c r="C68" s="1252" t="s">
        <v>610</v>
      </c>
      <c r="D68" s="1334" t="s">
        <v>135</v>
      </c>
      <c r="E68" s="1335" t="s">
        <v>135</v>
      </c>
      <c r="F68" s="1335" t="s">
        <v>135</v>
      </c>
      <c r="G68" s="1335" t="s">
        <v>135</v>
      </c>
      <c r="H68" s="1336" t="s">
        <v>135</v>
      </c>
      <c r="I68" s="1339" t="s">
        <v>135</v>
      </c>
      <c r="J68" s="1328" t="s">
        <v>135</v>
      </c>
      <c r="K68" s="1328" t="s">
        <v>135</v>
      </c>
      <c r="L68" s="1328" t="s">
        <v>135</v>
      </c>
      <c r="M68" s="1329" t="s">
        <v>135</v>
      </c>
      <c r="N68" s="1340">
        <f t="shared" ref="N68:W68" si="45">SUM(N29+N55+N42)</f>
        <v>556.69363499999974</v>
      </c>
      <c r="O68" s="1333">
        <f t="shared" si="45"/>
        <v>0</v>
      </c>
      <c r="P68" s="1333">
        <f t="shared" si="45"/>
        <v>0</v>
      </c>
      <c r="Q68" s="1333">
        <f t="shared" si="45"/>
        <v>0</v>
      </c>
      <c r="R68" s="1248">
        <f t="shared" si="45"/>
        <v>556.69363499999974</v>
      </c>
      <c r="S68" s="1340">
        <f t="shared" si="45"/>
        <v>682.64350800000034</v>
      </c>
      <c r="T68" s="1333">
        <f t="shared" si="45"/>
        <v>0</v>
      </c>
      <c r="U68" s="1333">
        <f t="shared" si="45"/>
        <v>0</v>
      </c>
      <c r="V68" s="1333">
        <f t="shared" si="45"/>
        <v>0</v>
      </c>
      <c r="W68" s="1248">
        <f t="shared" si="45"/>
        <v>682.64350800000034</v>
      </c>
      <c r="X68" s="1340">
        <f t="shared" si="37"/>
        <v>1717.0830295880007</v>
      </c>
      <c r="Y68" s="1333">
        <f t="shared" si="37"/>
        <v>0</v>
      </c>
      <c r="Z68" s="1333">
        <f t="shared" si="37"/>
        <v>0</v>
      </c>
      <c r="AA68" s="1333">
        <f t="shared" si="37"/>
        <v>0</v>
      </c>
      <c r="AB68" s="1248">
        <f t="shared" si="37"/>
        <v>1717.0830295880007</v>
      </c>
      <c r="AC68" s="1340">
        <f t="shared" si="37"/>
        <v>417.7</v>
      </c>
      <c r="AD68" s="1333">
        <f t="shared" si="37"/>
        <v>0</v>
      </c>
      <c r="AE68" s="1333">
        <f t="shared" si="37"/>
        <v>0</v>
      </c>
      <c r="AF68" s="1333">
        <f t="shared" si="37"/>
        <v>0</v>
      </c>
      <c r="AG68" s="1248">
        <f t="shared" si="37"/>
        <v>417.7</v>
      </c>
      <c r="AH68" s="1340">
        <f t="shared" si="38"/>
        <v>691.06</v>
      </c>
      <c r="AI68" s="1333">
        <f t="shared" si="38"/>
        <v>0</v>
      </c>
      <c r="AJ68" s="1333">
        <f t="shared" si="38"/>
        <v>120.21</v>
      </c>
      <c r="AK68" s="1333">
        <f t="shared" si="38"/>
        <v>0</v>
      </c>
      <c r="AL68" s="1248">
        <f t="shared" ref="AL68" si="46">AL42+AL55+AL29</f>
        <v>811.27</v>
      </c>
      <c r="AM68" s="1340">
        <f t="shared" ref="AM68:AP68" si="47">SUM(AM55+AM42+AM29)</f>
        <v>2060.9789999999998</v>
      </c>
      <c r="AN68" s="1333">
        <f t="shared" si="47"/>
        <v>0</v>
      </c>
      <c r="AO68" s="1333">
        <f t="shared" si="47"/>
        <v>63.823999999999998</v>
      </c>
      <c r="AP68" s="1333">
        <f t="shared" si="47"/>
        <v>295.8</v>
      </c>
      <c r="AQ68" s="1248">
        <f t="shared" si="44"/>
        <v>2420.6030000000001</v>
      </c>
      <c r="AR68" s="392"/>
      <c r="AS68" s="392"/>
      <c r="AT68" s="2004"/>
    </row>
    <row r="69" spans="1:46">
      <c r="A69" s="2898"/>
      <c r="B69" s="1895"/>
      <c r="C69" s="1258" t="s">
        <v>611</v>
      </c>
      <c r="D69" s="1334" t="s">
        <v>135</v>
      </c>
      <c r="E69" s="1335" t="s">
        <v>135</v>
      </c>
      <c r="F69" s="1335" t="s">
        <v>135</v>
      </c>
      <c r="G69" s="1335" t="s">
        <v>135</v>
      </c>
      <c r="H69" s="1336" t="s">
        <v>135</v>
      </c>
      <c r="I69" s="1339" t="s">
        <v>135</v>
      </c>
      <c r="J69" s="1328" t="s">
        <v>135</v>
      </c>
      <c r="K69" s="1328" t="s">
        <v>135</v>
      </c>
      <c r="L69" s="1328" t="s">
        <v>135</v>
      </c>
      <c r="M69" s="1329" t="s">
        <v>135</v>
      </c>
      <c r="N69" s="1340">
        <f t="shared" ref="N69:W69" si="48">SUM(N30+N56+N43)</f>
        <v>108.38000000000001</v>
      </c>
      <c r="O69" s="1333">
        <f t="shared" si="48"/>
        <v>0</v>
      </c>
      <c r="P69" s="1333">
        <f t="shared" si="48"/>
        <v>5.2700000000000005</v>
      </c>
      <c r="Q69" s="1333">
        <f t="shared" si="48"/>
        <v>35.17</v>
      </c>
      <c r="R69" s="1248">
        <f t="shared" si="48"/>
        <v>148.82</v>
      </c>
      <c r="S69" s="1340">
        <f t="shared" si="48"/>
        <v>170.89000000000001</v>
      </c>
      <c r="T69" s="1333">
        <f t="shared" si="48"/>
        <v>0</v>
      </c>
      <c r="U69" s="1333">
        <f t="shared" si="48"/>
        <v>10.254999999999999</v>
      </c>
      <c r="V69" s="1333">
        <f t="shared" si="48"/>
        <v>39.07</v>
      </c>
      <c r="W69" s="1248">
        <f t="shared" si="48"/>
        <v>220.215</v>
      </c>
      <c r="X69" s="1340">
        <f t="shared" si="37"/>
        <v>343.11</v>
      </c>
      <c r="Y69" s="1333">
        <f t="shared" si="37"/>
        <v>0</v>
      </c>
      <c r="Z69" s="1333">
        <f t="shared" si="37"/>
        <v>2.3350000000000004</v>
      </c>
      <c r="AA69" s="1333">
        <f t="shared" si="37"/>
        <v>37.93</v>
      </c>
      <c r="AB69" s="1248">
        <f t="shared" si="37"/>
        <v>383.375</v>
      </c>
      <c r="AC69" s="1340">
        <f t="shared" si="37"/>
        <v>4201.8926860000001</v>
      </c>
      <c r="AD69" s="1333">
        <f t="shared" si="37"/>
        <v>0</v>
      </c>
      <c r="AE69" s="1333">
        <f t="shared" si="37"/>
        <v>21.933</v>
      </c>
      <c r="AF69" s="1333">
        <f t="shared" si="37"/>
        <v>51.59</v>
      </c>
      <c r="AG69" s="1248">
        <f t="shared" si="37"/>
        <v>4275.4156860000003</v>
      </c>
      <c r="AH69" s="1340">
        <f t="shared" si="38"/>
        <v>3700.88</v>
      </c>
      <c r="AI69" s="1333">
        <f t="shared" si="38"/>
        <v>0</v>
      </c>
      <c r="AJ69" s="1333">
        <f t="shared" si="38"/>
        <v>0</v>
      </c>
      <c r="AK69" s="1333">
        <f t="shared" si="38"/>
        <v>1561.4</v>
      </c>
      <c r="AL69" s="1248">
        <f t="shared" ref="AL69" si="49">AL43+AL56+AL30</f>
        <v>5265.2000000000007</v>
      </c>
      <c r="AM69" s="1340">
        <f t="shared" ref="AM69:AP69" si="50">SUM(AM56+AM43+AM30)</f>
        <v>3243.0070000000001</v>
      </c>
      <c r="AN69" s="1333">
        <f t="shared" si="50"/>
        <v>0</v>
      </c>
      <c r="AO69" s="1333">
        <f t="shared" si="50"/>
        <v>13.145</v>
      </c>
      <c r="AP69" s="1333">
        <f t="shared" si="50"/>
        <v>1314</v>
      </c>
      <c r="AQ69" s="1248">
        <f t="shared" si="44"/>
        <v>4570.152</v>
      </c>
      <c r="AR69" s="392"/>
      <c r="AS69" s="392"/>
      <c r="AT69" s="2004"/>
    </row>
    <row r="70" spans="1:46">
      <c r="A70" s="2898"/>
      <c r="B70" s="1895"/>
      <c r="C70" s="1252" t="s">
        <v>612</v>
      </c>
      <c r="D70" s="1334" t="s">
        <v>135</v>
      </c>
      <c r="E70" s="1335" t="s">
        <v>135</v>
      </c>
      <c r="F70" s="1335" t="s">
        <v>135</v>
      </c>
      <c r="G70" s="1335" t="s">
        <v>135</v>
      </c>
      <c r="H70" s="1336" t="s">
        <v>135</v>
      </c>
      <c r="I70" s="1328" t="s">
        <v>135</v>
      </c>
      <c r="J70" s="1328" t="s">
        <v>135</v>
      </c>
      <c r="K70" s="1328" t="s">
        <v>135</v>
      </c>
      <c r="L70" s="1328" t="s">
        <v>135</v>
      </c>
      <c r="M70" s="1329" t="s">
        <v>135</v>
      </c>
      <c r="N70" s="1332">
        <f t="shared" ref="N70:W70" si="51">SUM(N31+N57+N44)</f>
        <v>624</v>
      </c>
      <c r="O70" s="1333">
        <f t="shared" si="51"/>
        <v>0</v>
      </c>
      <c r="P70" s="1333">
        <f t="shared" si="51"/>
        <v>0</v>
      </c>
      <c r="Q70" s="1333">
        <f t="shared" si="51"/>
        <v>0</v>
      </c>
      <c r="R70" s="1248">
        <f t="shared" si="51"/>
        <v>624</v>
      </c>
      <c r="S70" s="1332">
        <f t="shared" si="51"/>
        <v>624</v>
      </c>
      <c r="T70" s="1333">
        <f t="shared" si="51"/>
        <v>0</v>
      </c>
      <c r="U70" s="1333">
        <f t="shared" si="51"/>
        <v>0</v>
      </c>
      <c r="V70" s="1333">
        <f t="shared" si="51"/>
        <v>0</v>
      </c>
      <c r="W70" s="1248">
        <f t="shared" si="51"/>
        <v>624</v>
      </c>
      <c r="X70" s="1332">
        <f t="shared" si="37"/>
        <v>0</v>
      </c>
      <c r="Y70" s="1333">
        <f t="shared" si="37"/>
        <v>0</v>
      </c>
      <c r="Z70" s="1333">
        <f t="shared" si="37"/>
        <v>0</v>
      </c>
      <c r="AA70" s="1333">
        <f t="shared" si="37"/>
        <v>0</v>
      </c>
      <c r="AB70" s="1248">
        <f t="shared" si="37"/>
        <v>0</v>
      </c>
      <c r="AC70" s="1332">
        <f t="shared" si="37"/>
        <v>0</v>
      </c>
      <c r="AD70" s="1333">
        <f t="shared" si="37"/>
        <v>0</v>
      </c>
      <c r="AE70" s="1333">
        <f t="shared" si="37"/>
        <v>0</v>
      </c>
      <c r="AF70" s="1333">
        <f t="shared" si="37"/>
        <v>0</v>
      </c>
      <c r="AG70" s="1248">
        <f t="shared" si="37"/>
        <v>0</v>
      </c>
      <c r="AH70" s="1332">
        <f t="shared" si="38"/>
        <v>15</v>
      </c>
      <c r="AI70" s="1333">
        <f t="shared" si="38"/>
        <v>0</v>
      </c>
      <c r="AJ70" s="1333">
        <f t="shared" si="38"/>
        <v>0</v>
      </c>
      <c r="AK70" s="1333">
        <f t="shared" si="38"/>
        <v>0</v>
      </c>
      <c r="AL70" s="1248">
        <f t="shared" ref="AL70" si="52">AL44+AL57+AL31</f>
        <v>15</v>
      </c>
      <c r="AM70" s="1332">
        <f t="shared" ref="AM70:AP70" si="53">SUM(AM57+AM44+AM31)</f>
        <v>15.9</v>
      </c>
      <c r="AN70" s="1333">
        <f t="shared" si="53"/>
        <v>0</v>
      </c>
      <c r="AO70" s="1333">
        <f t="shared" si="53"/>
        <v>0</v>
      </c>
      <c r="AP70" s="1333">
        <f t="shared" si="53"/>
        <v>0</v>
      </c>
      <c r="AQ70" s="1248">
        <f t="shared" si="44"/>
        <v>15.9</v>
      </c>
      <c r="AR70" s="392"/>
      <c r="AS70" s="392"/>
      <c r="AT70" s="2004"/>
    </row>
    <row r="71" spans="1:46">
      <c r="A71" s="2898"/>
      <c r="B71" s="1895"/>
      <c r="C71" s="1252" t="s">
        <v>613</v>
      </c>
      <c r="D71" s="1334" t="s">
        <v>135</v>
      </c>
      <c r="E71" s="1335" t="s">
        <v>135</v>
      </c>
      <c r="F71" s="1335" t="s">
        <v>135</v>
      </c>
      <c r="G71" s="1335" t="s">
        <v>135</v>
      </c>
      <c r="H71" s="1336" t="s">
        <v>135</v>
      </c>
      <c r="I71" s="1328" t="s">
        <v>135</v>
      </c>
      <c r="J71" s="1328" t="s">
        <v>135</v>
      </c>
      <c r="K71" s="1328" t="s">
        <v>135</v>
      </c>
      <c r="L71" s="1328" t="s">
        <v>135</v>
      </c>
      <c r="M71" s="1329" t="s">
        <v>135</v>
      </c>
      <c r="N71" s="1332">
        <f t="shared" ref="N71:W71" si="54">SUM(N32+N58+N45)</f>
        <v>13.46</v>
      </c>
      <c r="O71" s="1333">
        <f t="shared" si="54"/>
        <v>0</v>
      </c>
      <c r="P71" s="1333">
        <f t="shared" si="54"/>
        <v>0</v>
      </c>
      <c r="Q71" s="1333">
        <f t="shared" si="54"/>
        <v>0</v>
      </c>
      <c r="R71" s="1248">
        <f t="shared" si="54"/>
        <v>13.46</v>
      </c>
      <c r="S71" s="1332">
        <f t="shared" si="54"/>
        <v>13.4</v>
      </c>
      <c r="T71" s="1333">
        <f t="shared" si="54"/>
        <v>0</v>
      </c>
      <c r="U71" s="1333">
        <f t="shared" si="54"/>
        <v>0</v>
      </c>
      <c r="V71" s="1333">
        <f t="shared" si="54"/>
        <v>0</v>
      </c>
      <c r="W71" s="1248">
        <f t="shared" si="54"/>
        <v>13.4</v>
      </c>
      <c r="X71" s="1332">
        <f t="shared" si="37"/>
        <v>178.48000000000002</v>
      </c>
      <c r="Y71" s="1333">
        <f t="shared" si="37"/>
        <v>0</v>
      </c>
      <c r="Z71" s="1333">
        <f t="shared" si="37"/>
        <v>0</v>
      </c>
      <c r="AA71" s="1333">
        <f t="shared" si="37"/>
        <v>0</v>
      </c>
      <c r="AB71" s="1248">
        <f t="shared" si="37"/>
        <v>178.48000000000002</v>
      </c>
      <c r="AC71" s="1332">
        <f t="shared" si="37"/>
        <v>390.98</v>
      </c>
      <c r="AD71" s="1333">
        <f t="shared" si="37"/>
        <v>0</v>
      </c>
      <c r="AE71" s="1333">
        <f t="shared" si="37"/>
        <v>0</v>
      </c>
      <c r="AF71" s="1333">
        <f t="shared" si="37"/>
        <v>0</v>
      </c>
      <c r="AG71" s="1248">
        <f t="shared" si="37"/>
        <v>390.98</v>
      </c>
      <c r="AH71" s="1332">
        <f t="shared" si="38"/>
        <v>81.44</v>
      </c>
      <c r="AI71" s="1333">
        <f t="shared" si="38"/>
        <v>0</v>
      </c>
      <c r="AJ71" s="1333">
        <f t="shared" si="38"/>
        <v>0</v>
      </c>
      <c r="AK71" s="1333">
        <f t="shared" si="38"/>
        <v>0</v>
      </c>
      <c r="AL71" s="1248">
        <f t="shared" ref="AL71" si="55">AL45+AL58+AL32</f>
        <v>81.44</v>
      </c>
      <c r="AM71" s="1332">
        <f t="shared" ref="AM71:AP71" si="56">SUM(AM58+AM45+AM32)</f>
        <v>0</v>
      </c>
      <c r="AN71" s="1333">
        <f t="shared" si="56"/>
        <v>0</v>
      </c>
      <c r="AO71" s="1333">
        <f t="shared" si="56"/>
        <v>0</v>
      </c>
      <c r="AP71" s="1333">
        <f t="shared" si="56"/>
        <v>0</v>
      </c>
      <c r="AQ71" s="1248">
        <f t="shared" si="44"/>
        <v>0</v>
      </c>
      <c r="AR71" s="392"/>
      <c r="AS71" s="392"/>
    </row>
    <row r="72" spans="1:46">
      <c r="A72" s="2898"/>
      <c r="B72" s="1895"/>
      <c r="C72" s="1258" t="s">
        <v>614</v>
      </c>
      <c r="D72" s="1334" t="s">
        <v>135</v>
      </c>
      <c r="E72" s="1335" t="s">
        <v>135</v>
      </c>
      <c r="F72" s="1335" t="s">
        <v>135</v>
      </c>
      <c r="G72" s="1335" t="s">
        <v>135</v>
      </c>
      <c r="H72" s="1336" t="s">
        <v>135</v>
      </c>
      <c r="I72" s="1328" t="s">
        <v>135</v>
      </c>
      <c r="J72" s="1328" t="s">
        <v>135</v>
      </c>
      <c r="K72" s="1328" t="s">
        <v>135</v>
      </c>
      <c r="L72" s="1328" t="s">
        <v>135</v>
      </c>
      <c r="M72" s="1329" t="s">
        <v>135</v>
      </c>
      <c r="N72" s="1332">
        <f t="shared" ref="N72:W72" si="57">SUM(N33+N59+N46)</f>
        <v>1148.3976210000001</v>
      </c>
      <c r="O72" s="1333">
        <f t="shared" si="57"/>
        <v>0</v>
      </c>
      <c r="P72" s="1333">
        <f t="shared" si="57"/>
        <v>0</v>
      </c>
      <c r="Q72" s="1333">
        <f t="shared" si="57"/>
        <v>0</v>
      </c>
      <c r="R72" s="1248">
        <f t="shared" si="57"/>
        <v>1148.3976210000001</v>
      </c>
      <c r="S72" s="1332">
        <f t="shared" si="57"/>
        <v>2351.1068120000004</v>
      </c>
      <c r="T72" s="1333">
        <f t="shared" si="57"/>
        <v>0</v>
      </c>
      <c r="U72" s="1333">
        <f t="shared" si="57"/>
        <v>0</v>
      </c>
      <c r="V72" s="1333">
        <f t="shared" si="57"/>
        <v>0</v>
      </c>
      <c r="W72" s="1248">
        <f t="shared" si="57"/>
        <v>2351.1068120000004</v>
      </c>
      <c r="X72" s="1332">
        <f t="shared" si="37"/>
        <v>3943.9835889880005</v>
      </c>
      <c r="Y72" s="1333">
        <f t="shared" si="37"/>
        <v>902.48</v>
      </c>
      <c r="Z72" s="1333">
        <f t="shared" si="37"/>
        <v>4.4580000000000002</v>
      </c>
      <c r="AA72" s="1333">
        <f t="shared" si="37"/>
        <v>0</v>
      </c>
      <c r="AB72" s="1248">
        <f t="shared" si="37"/>
        <v>4850.7035889880008</v>
      </c>
      <c r="AC72" s="1332">
        <f t="shared" si="37"/>
        <v>2592.7699999999995</v>
      </c>
      <c r="AD72" s="1333">
        <f t="shared" si="37"/>
        <v>234.5</v>
      </c>
      <c r="AE72" s="1333">
        <f t="shared" si="37"/>
        <v>0</v>
      </c>
      <c r="AF72" s="1333">
        <f t="shared" si="37"/>
        <v>0</v>
      </c>
      <c r="AG72" s="1248">
        <f t="shared" si="37"/>
        <v>2827.2699999999995</v>
      </c>
      <c r="AH72" s="1332">
        <f t="shared" si="38"/>
        <v>1817.97</v>
      </c>
      <c r="AI72" s="1333">
        <f t="shared" si="38"/>
        <v>3268.3</v>
      </c>
      <c r="AJ72" s="1333">
        <f t="shared" si="38"/>
        <v>18.399999999999999</v>
      </c>
      <c r="AK72" s="1333">
        <f t="shared" si="38"/>
        <v>4.5599999999999996</v>
      </c>
      <c r="AL72" s="1248">
        <f t="shared" ref="AL72" si="58">AL46+AL59+AL33</f>
        <v>5109.2299999999996</v>
      </c>
      <c r="AM72" s="1332">
        <f t="shared" ref="AM72:AP72" si="59">SUM(AM59+AM46+AM33)</f>
        <v>1083.675</v>
      </c>
      <c r="AN72" s="1333">
        <f t="shared" si="59"/>
        <v>3090.1240000000003</v>
      </c>
      <c r="AO72" s="1333">
        <f t="shared" si="59"/>
        <v>1.34</v>
      </c>
      <c r="AP72" s="1333">
        <f t="shared" si="59"/>
        <v>0</v>
      </c>
      <c r="AQ72" s="1248">
        <f t="shared" si="44"/>
        <v>4175.1390000000001</v>
      </c>
      <c r="AR72" s="392"/>
      <c r="AS72" s="392"/>
    </row>
    <row r="73" spans="1:46">
      <c r="A73" s="2898"/>
      <c r="B73" s="1895"/>
      <c r="C73" s="1252" t="s">
        <v>615</v>
      </c>
      <c r="D73" s="1334" t="s">
        <v>135</v>
      </c>
      <c r="E73" s="1335" t="s">
        <v>135</v>
      </c>
      <c r="F73" s="1335" t="s">
        <v>135</v>
      </c>
      <c r="G73" s="1335" t="s">
        <v>135</v>
      </c>
      <c r="H73" s="1336" t="s">
        <v>135</v>
      </c>
      <c r="I73" s="1328" t="s">
        <v>135</v>
      </c>
      <c r="J73" s="1328" t="s">
        <v>135</v>
      </c>
      <c r="K73" s="1328" t="s">
        <v>135</v>
      </c>
      <c r="L73" s="1328" t="s">
        <v>135</v>
      </c>
      <c r="M73" s="1329" t="s">
        <v>135</v>
      </c>
      <c r="N73" s="1332">
        <f t="shared" ref="N73:W73" si="60">SUM(N34+N60+N47)</f>
        <v>0</v>
      </c>
      <c r="O73" s="1333">
        <f t="shared" si="60"/>
        <v>0</v>
      </c>
      <c r="P73" s="1333">
        <f t="shared" si="60"/>
        <v>0</v>
      </c>
      <c r="Q73" s="1333">
        <f t="shared" si="60"/>
        <v>0</v>
      </c>
      <c r="R73" s="1248">
        <f t="shared" si="60"/>
        <v>0</v>
      </c>
      <c r="S73" s="1332">
        <f t="shared" si="60"/>
        <v>10.515000000000001</v>
      </c>
      <c r="T73" s="1333">
        <f t="shared" si="60"/>
        <v>0</v>
      </c>
      <c r="U73" s="1333">
        <f t="shared" si="60"/>
        <v>0</v>
      </c>
      <c r="V73" s="1333">
        <f t="shared" si="60"/>
        <v>0</v>
      </c>
      <c r="W73" s="1248">
        <f t="shared" si="60"/>
        <v>10.515000000000001</v>
      </c>
      <c r="X73" s="1332">
        <f t="shared" si="37"/>
        <v>0</v>
      </c>
      <c r="Y73" s="1333">
        <f t="shared" si="37"/>
        <v>0</v>
      </c>
      <c r="Z73" s="1333">
        <f t="shared" si="37"/>
        <v>0</v>
      </c>
      <c r="AA73" s="1333">
        <f t="shared" si="37"/>
        <v>0</v>
      </c>
      <c r="AB73" s="1248">
        <f t="shared" si="37"/>
        <v>0</v>
      </c>
      <c r="AC73" s="1332">
        <f t="shared" si="37"/>
        <v>2.5000000000000001E-2</v>
      </c>
      <c r="AD73" s="1333">
        <f t="shared" si="37"/>
        <v>0</v>
      </c>
      <c r="AE73" s="1333">
        <f t="shared" si="37"/>
        <v>0</v>
      </c>
      <c r="AF73" s="1333">
        <f t="shared" si="37"/>
        <v>0</v>
      </c>
      <c r="AG73" s="1248">
        <f t="shared" si="37"/>
        <v>2.5000000000000001E-2</v>
      </c>
      <c r="AH73" s="1332">
        <f t="shared" si="38"/>
        <v>0</v>
      </c>
      <c r="AI73" s="1333">
        <f t="shared" si="38"/>
        <v>0</v>
      </c>
      <c r="AJ73" s="1333">
        <f t="shared" si="38"/>
        <v>0</v>
      </c>
      <c r="AK73" s="1333">
        <f t="shared" si="38"/>
        <v>0</v>
      </c>
      <c r="AL73" s="1248">
        <f t="shared" ref="AL73" si="61">AL47+AL60+AL34</f>
        <v>0</v>
      </c>
      <c r="AM73" s="1332">
        <f t="shared" ref="AM73:AP73" si="62">SUM(AM60+AM47+AM34)</f>
        <v>0</v>
      </c>
      <c r="AN73" s="1333">
        <f t="shared" si="62"/>
        <v>0</v>
      </c>
      <c r="AO73" s="1333">
        <f t="shared" si="62"/>
        <v>0</v>
      </c>
      <c r="AP73" s="1333">
        <f t="shared" si="62"/>
        <v>0</v>
      </c>
      <c r="AQ73" s="1248">
        <f t="shared" si="44"/>
        <v>0</v>
      </c>
      <c r="AR73" s="392"/>
      <c r="AS73" s="392"/>
    </row>
    <row r="74" spans="1:46">
      <c r="A74" s="2898"/>
      <c r="B74" s="1895"/>
      <c r="C74" s="1252" t="s">
        <v>616</v>
      </c>
      <c r="D74" s="1334" t="s">
        <v>135</v>
      </c>
      <c r="E74" s="1335" t="s">
        <v>135</v>
      </c>
      <c r="F74" s="1335" t="s">
        <v>135</v>
      </c>
      <c r="G74" s="1335" t="s">
        <v>135</v>
      </c>
      <c r="H74" s="1336" t="s">
        <v>135</v>
      </c>
      <c r="I74" s="1328" t="s">
        <v>135</v>
      </c>
      <c r="J74" s="1328" t="s">
        <v>135</v>
      </c>
      <c r="K74" s="1328" t="s">
        <v>135</v>
      </c>
      <c r="L74" s="1328" t="s">
        <v>135</v>
      </c>
      <c r="M74" s="1329" t="s">
        <v>135</v>
      </c>
      <c r="N74" s="1332">
        <f t="shared" ref="N74:W74" si="63">SUM(N35+N61+N48)</f>
        <v>7.8132439999999983</v>
      </c>
      <c r="O74" s="1333">
        <f t="shared" si="63"/>
        <v>260.61999999999995</v>
      </c>
      <c r="P74" s="1333">
        <f t="shared" si="63"/>
        <v>0</v>
      </c>
      <c r="Q74" s="1333">
        <f t="shared" si="63"/>
        <v>0</v>
      </c>
      <c r="R74" s="1248">
        <f t="shared" si="63"/>
        <v>268.43324399999995</v>
      </c>
      <c r="S74" s="1332">
        <f t="shared" si="63"/>
        <v>46.228680000000026</v>
      </c>
      <c r="T74" s="1333">
        <f t="shared" si="63"/>
        <v>758.52</v>
      </c>
      <c r="U74" s="1333">
        <f t="shared" si="63"/>
        <v>0</v>
      </c>
      <c r="V74" s="1333">
        <f t="shared" si="63"/>
        <v>0</v>
      </c>
      <c r="W74" s="1248">
        <f t="shared" si="63"/>
        <v>804.74868000000004</v>
      </c>
      <c r="X74" s="1332">
        <f t="shared" si="37"/>
        <v>161.58077742400005</v>
      </c>
      <c r="Y74" s="1333">
        <f t="shared" si="37"/>
        <v>1919.2399339999999</v>
      </c>
      <c r="Z74" s="1333">
        <f t="shared" si="37"/>
        <v>0</v>
      </c>
      <c r="AA74" s="1333">
        <f t="shared" si="37"/>
        <v>0</v>
      </c>
      <c r="AB74" s="1248">
        <f t="shared" si="37"/>
        <v>2080.8207114239999</v>
      </c>
      <c r="AC74" s="1332">
        <f t="shared" si="37"/>
        <v>58.218637200000003</v>
      </c>
      <c r="AD74" s="1333">
        <f t="shared" si="37"/>
        <v>1887.778908</v>
      </c>
      <c r="AE74" s="1333">
        <f t="shared" si="37"/>
        <v>0</v>
      </c>
      <c r="AF74" s="1333">
        <f t="shared" si="37"/>
        <v>0</v>
      </c>
      <c r="AG74" s="1248">
        <f t="shared" si="37"/>
        <v>1945.9975452000001</v>
      </c>
      <c r="AH74" s="1332">
        <f t="shared" si="38"/>
        <v>0</v>
      </c>
      <c r="AI74" s="1333">
        <f t="shared" si="38"/>
        <v>36.4</v>
      </c>
      <c r="AJ74" s="1333">
        <f t="shared" si="38"/>
        <v>0</v>
      </c>
      <c r="AK74" s="1333">
        <f t="shared" si="38"/>
        <v>0</v>
      </c>
      <c r="AL74" s="1248">
        <f t="shared" ref="AL74" si="64">AL48+AL61+AL35</f>
        <v>36.4</v>
      </c>
      <c r="AM74" s="1332">
        <f t="shared" ref="AM74:AP74" si="65">SUM(AM61+AM48+AM35)</f>
        <v>0</v>
      </c>
      <c r="AN74" s="1333">
        <f t="shared" si="65"/>
        <v>0</v>
      </c>
      <c r="AO74" s="1333">
        <f t="shared" si="65"/>
        <v>0</v>
      </c>
      <c r="AP74" s="1333">
        <f t="shared" si="65"/>
        <v>0</v>
      </c>
      <c r="AQ74" s="1248">
        <f t="shared" si="44"/>
        <v>0</v>
      </c>
      <c r="AR74" s="392"/>
      <c r="AS74" s="392"/>
    </row>
    <row r="75" spans="1:46">
      <c r="A75" s="2898"/>
      <c r="B75" s="1895"/>
      <c r="C75" s="1252" t="s">
        <v>617</v>
      </c>
      <c r="D75" s="1334" t="s">
        <v>135</v>
      </c>
      <c r="E75" s="1335" t="s">
        <v>135</v>
      </c>
      <c r="F75" s="1335" t="s">
        <v>135</v>
      </c>
      <c r="G75" s="1335" t="s">
        <v>135</v>
      </c>
      <c r="H75" s="1336" t="s">
        <v>135</v>
      </c>
      <c r="I75" s="1328" t="s">
        <v>135</v>
      </c>
      <c r="J75" s="1328" t="s">
        <v>135</v>
      </c>
      <c r="K75" s="1328" t="s">
        <v>135</v>
      </c>
      <c r="L75" s="1328" t="s">
        <v>135</v>
      </c>
      <c r="M75" s="1329" t="s">
        <v>135</v>
      </c>
      <c r="N75" s="1332">
        <f t="shared" ref="N75:W75" si="66">SUM(N36+N62+N49)</f>
        <v>0</v>
      </c>
      <c r="O75" s="1333">
        <f t="shared" si="66"/>
        <v>0</v>
      </c>
      <c r="P75" s="1333">
        <f t="shared" si="66"/>
        <v>0</v>
      </c>
      <c r="Q75" s="1333">
        <f t="shared" si="66"/>
        <v>0</v>
      </c>
      <c r="R75" s="1248">
        <f t="shared" si="66"/>
        <v>0</v>
      </c>
      <c r="S75" s="1332">
        <f t="shared" si="66"/>
        <v>0</v>
      </c>
      <c r="T75" s="1333">
        <f t="shared" si="66"/>
        <v>0</v>
      </c>
      <c r="U75" s="1333">
        <f t="shared" si="66"/>
        <v>0</v>
      </c>
      <c r="V75" s="1333">
        <f t="shared" si="66"/>
        <v>0</v>
      </c>
      <c r="W75" s="1248">
        <f t="shared" si="66"/>
        <v>0</v>
      </c>
      <c r="X75" s="1332">
        <f t="shared" si="37"/>
        <v>0</v>
      </c>
      <c r="Y75" s="1333">
        <f t="shared" si="37"/>
        <v>0</v>
      </c>
      <c r="Z75" s="1333">
        <f t="shared" si="37"/>
        <v>0</v>
      </c>
      <c r="AA75" s="1333">
        <f t="shared" si="37"/>
        <v>0</v>
      </c>
      <c r="AB75" s="1248">
        <f t="shared" si="37"/>
        <v>0</v>
      </c>
      <c r="AC75" s="1332">
        <f t="shared" si="37"/>
        <v>0</v>
      </c>
      <c r="AD75" s="1333">
        <f t="shared" si="37"/>
        <v>0</v>
      </c>
      <c r="AE75" s="1333">
        <f t="shared" si="37"/>
        <v>0</v>
      </c>
      <c r="AF75" s="1333">
        <f t="shared" si="37"/>
        <v>0</v>
      </c>
      <c r="AG75" s="1248">
        <f t="shared" si="37"/>
        <v>0</v>
      </c>
      <c r="AH75" s="1332">
        <f t="shared" si="38"/>
        <v>0</v>
      </c>
      <c r="AI75" s="1333">
        <f t="shared" si="38"/>
        <v>0</v>
      </c>
      <c r="AJ75" s="1333">
        <f t="shared" si="38"/>
        <v>0</v>
      </c>
      <c r="AK75" s="1333">
        <f t="shared" si="38"/>
        <v>0</v>
      </c>
      <c r="AL75" s="1248">
        <f t="shared" ref="AL75" si="67">AL49+AL62+AL36</f>
        <v>0</v>
      </c>
      <c r="AM75" s="1332">
        <f t="shared" ref="AM75:AP75" si="68">SUM(AM62+AM49+AM36)</f>
        <v>0</v>
      </c>
      <c r="AN75" s="1333">
        <f t="shared" si="68"/>
        <v>0</v>
      </c>
      <c r="AO75" s="1333">
        <f t="shared" si="68"/>
        <v>0</v>
      </c>
      <c r="AP75" s="1333">
        <f t="shared" si="68"/>
        <v>0</v>
      </c>
      <c r="AQ75" s="1248">
        <f t="shared" si="44"/>
        <v>0</v>
      </c>
      <c r="AR75" s="392"/>
      <c r="AS75" s="392"/>
    </row>
    <row r="76" spans="1:46">
      <c r="A76" s="2898"/>
      <c r="B76" s="1895"/>
      <c r="C76" s="1252" t="s">
        <v>618</v>
      </c>
      <c r="D76" s="1334" t="s">
        <v>135</v>
      </c>
      <c r="E76" s="1335" t="s">
        <v>135</v>
      </c>
      <c r="F76" s="1335" t="s">
        <v>135</v>
      </c>
      <c r="G76" s="1335" t="s">
        <v>135</v>
      </c>
      <c r="H76" s="1336" t="s">
        <v>135</v>
      </c>
      <c r="I76" s="1328" t="s">
        <v>135</v>
      </c>
      <c r="J76" s="1328" t="s">
        <v>135</v>
      </c>
      <c r="K76" s="1328" t="s">
        <v>135</v>
      </c>
      <c r="L76" s="1328" t="s">
        <v>135</v>
      </c>
      <c r="M76" s="1329" t="s">
        <v>135</v>
      </c>
      <c r="N76" s="1332">
        <f t="shared" ref="N76:W76" si="69">SUM(N37+N63+N50)</f>
        <v>0</v>
      </c>
      <c r="O76" s="1333">
        <f t="shared" si="69"/>
        <v>0</v>
      </c>
      <c r="P76" s="1333">
        <f t="shared" si="69"/>
        <v>0</v>
      </c>
      <c r="Q76" s="1333">
        <f t="shared" si="69"/>
        <v>0</v>
      </c>
      <c r="R76" s="1248">
        <f t="shared" si="69"/>
        <v>0</v>
      </c>
      <c r="S76" s="1332">
        <f t="shared" si="69"/>
        <v>0</v>
      </c>
      <c r="T76" s="1333">
        <f t="shared" si="69"/>
        <v>0</v>
      </c>
      <c r="U76" s="1333">
        <f t="shared" si="69"/>
        <v>0</v>
      </c>
      <c r="V76" s="1333">
        <f t="shared" si="69"/>
        <v>0</v>
      </c>
      <c r="W76" s="1248">
        <f t="shared" si="69"/>
        <v>0</v>
      </c>
      <c r="X76" s="1332">
        <f t="shared" si="37"/>
        <v>0</v>
      </c>
      <c r="Y76" s="1333">
        <f t="shared" si="37"/>
        <v>0</v>
      </c>
      <c r="Z76" s="1333">
        <f t="shared" si="37"/>
        <v>0</v>
      </c>
      <c r="AA76" s="1333">
        <f t="shared" si="37"/>
        <v>0</v>
      </c>
      <c r="AB76" s="1248">
        <f t="shared" si="37"/>
        <v>0</v>
      </c>
      <c r="AC76" s="1332">
        <f t="shared" si="37"/>
        <v>0</v>
      </c>
      <c r="AD76" s="1333">
        <f t="shared" si="37"/>
        <v>0</v>
      </c>
      <c r="AE76" s="1333">
        <f t="shared" si="37"/>
        <v>0</v>
      </c>
      <c r="AF76" s="1333">
        <f t="shared" si="37"/>
        <v>0</v>
      </c>
      <c r="AG76" s="1248">
        <f t="shared" si="37"/>
        <v>0</v>
      </c>
      <c r="AH76" s="1332">
        <f t="shared" si="38"/>
        <v>0</v>
      </c>
      <c r="AI76" s="1333">
        <f t="shared" si="38"/>
        <v>0</v>
      </c>
      <c r="AJ76" s="1333">
        <f t="shared" si="38"/>
        <v>0</v>
      </c>
      <c r="AK76" s="1333">
        <f t="shared" si="38"/>
        <v>0</v>
      </c>
      <c r="AL76" s="1248">
        <f t="shared" ref="AL76" si="70">AL50+AL63+AL37</f>
        <v>0</v>
      </c>
      <c r="AM76" s="1332">
        <f t="shared" ref="AM76:AP76" si="71">SUM(AM63+AM50+AM37)</f>
        <v>0</v>
      </c>
      <c r="AN76" s="1333">
        <f t="shared" si="71"/>
        <v>0</v>
      </c>
      <c r="AO76" s="1333">
        <f t="shared" si="71"/>
        <v>0</v>
      </c>
      <c r="AP76" s="1333">
        <f t="shared" si="71"/>
        <v>0</v>
      </c>
      <c r="AQ76" s="1248">
        <f t="shared" si="44"/>
        <v>0</v>
      </c>
      <c r="AR76" s="392"/>
      <c r="AS76" s="392"/>
    </row>
    <row r="77" spans="1:46" s="165" customFormat="1">
      <c r="A77" s="2898"/>
      <c r="B77" s="1895"/>
      <c r="C77" s="1259" t="s">
        <v>232</v>
      </c>
      <c r="D77" s="1341" t="s">
        <v>135</v>
      </c>
      <c r="E77" s="1342" t="s">
        <v>135</v>
      </c>
      <c r="F77" s="1342" t="s">
        <v>135</v>
      </c>
      <c r="G77" s="1342" t="s">
        <v>135</v>
      </c>
      <c r="H77" s="1343" t="s">
        <v>135</v>
      </c>
      <c r="I77" s="1344" t="s">
        <v>135</v>
      </c>
      <c r="J77" s="1344" t="s">
        <v>135</v>
      </c>
      <c r="K77" s="1344" t="s">
        <v>135</v>
      </c>
      <c r="L77" s="1344" t="s">
        <v>135</v>
      </c>
      <c r="M77" s="1329" t="s">
        <v>135</v>
      </c>
      <c r="N77" s="1345">
        <f t="shared" ref="N77:W77" si="72">SUM(N38+N64+N51)</f>
        <v>2779.2774999999992</v>
      </c>
      <c r="O77" s="1346">
        <f t="shared" si="72"/>
        <v>260.61999999999995</v>
      </c>
      <c r="P77" s="1346">
        <f t="shared" si="72"/>
        <v>55.079499999999996</v>
      </c>
      <c r="Q77" s="1346">
        <f t="shared" si="72"/>
        <v>35.17</v>
      </c>
      <c r="R77" s="1248">
        <f t="shared" si="72"/>
        <v>3708.1469999999999</v>
      </c>
      <c r="S77" s="1345">
        <f t="shared" si="72"/>
        <v>5573.76</v>
      </c>
      <c r="T77" s="1346">
        <f t="shared" si="72"/>
        <v>758.52</v>
      </c>
      <c r="U77" s="1346">
        <f t="shared" si="72"/>
        <v>24.9345</v>
      </c>
      <c r="V77" s="1346">
        <f t="shared" si="72"/>
        <v>39.29</v>
      </c>
      <c r="W77" s="1248">
        <f t="shared" si="72"/>
        <v>6396.5045000000009</v>
      </c>
      <c r="X77" s="1345">
        <f t="shared" si="37"/>
        <v>9337.3423590000002</v>
      </c>
      <c r="Y77" s="1346">
        <f t="shared" si="37"/>
        <v>2821.7199340000002</v>
      </c>
      <c r="Z77" s="1346">
        <f t="shared" si="37"/>
        <v>134.375</v>
      </c>
      <c r="AA77" s="1346">
        <f t="shared" si="37"/>
        <v>47.17</v>
      </c>
      <c r="AB77" s="1248">
        <f>AB51+AB64+AB38</f>
        <v>12340.389293000002</v>
      </c>
      <c r="AC77" s="1345">
        <f t="shared" ref="AC77:AF77" si="73">AC51+AC64+AC38</f>
        <v>11214.631323199999</v>
      </c>
      <c r="AD77" s="1346">
        <f t="shared" si="73"/>
        <v>2122.2789080000002</v>
      </c>
      <c r="AE77" s="1346">
        <f t="shared" si="73"/>
        <v>41.176000000000002</v>
      </c>
      <c r="AF77" s="1346">
        <f t="shared" si="73"/>
        <v>51.59</v>
      </c>
      <c r="AG77" s="1248">
        <f>AG51+AG64+AG38</f>
        <v>13429.676231199999</v>
      </c>
      <c r="AH77" s="1345">
        <f t="shared" ref="AH77:AK77" si="74">AH51+AH64+AH38</f>
        <v>10074.130000000001</v>
      </c>
      <c r="AI77" s="1346">
        <f t="shared" si="74"/>
        <v>3304.7000000000003</v>
      </c>
      <c r="AJ77" s="1346">
        <f t="shared" si="74"/>
        <v>163.56</v>
      </c>
      <c r="AK77" s="1346">
        <f t="shared" si="74"/>
        <v>1565.96</v>
      </c>
      <c r="AL77" s="1248">
        <f>AL51+AL64+AL38</f>
        <v>15111.27</v>
      </c>
      <c r="AM77" s="1345">
        <f t="shared" ref="AM77:AP77" si="75">AM51+AM64+AM38</f>
        <v>8607.6859999999997</v>
      </c>
      <c r="AN77" s="1346">
        <f t="shared" si="75"/>
        <v>3090.1240000000003</v>
      </c>
      <c r="AO77" s="1346">
        <f t="shared" si="75"/>
        <v>130.661</v>
      </c>
      <c r="AP77" s="1346">
        <f t="shared" si="75"/>
        <v>1609.8</v>
      </c>
      <c r="AQ77" s="1248">
        <f>AQ51+AQ64+AQ38</f>
        <v>13438.370999999999</v>
      </c>
      <c r="AR77" s="2003"/>
    </row>
    <row r="78" spans="1:46" s="165" customFormat="1">
      <c r="A78" s="2899"/>
      <c r="B78" s="1896"/>
      <c r="C78" s="1347" t="s">
        <v>619</v>
      </c>
      <c r="D78" s="1348" t="s">
        <v>135</v>
      </c>
      <c r="E78" s="1349" t="s">
        <v>135</v>
      </c>
      <c r="F78" s="1349" t="s">
        <v>135</v>
      </c>
      <c r="G78" s="1349" t="s">
        <v>135</v>
      </c>
      <c r="H78" s="1350" t="s">
        <v>135</v>
      </c>
      <c r="I78" s="1351" t="s">
        <v>135</v>
      </c>
      <c r="J78" s="1352" t="s">
        <v>135</v>
      </c>
      <c r="K78" s="1352" t="s">
        <v>135</v>
      </c>
      <c r="L78" s="1352" t="s">
        <v>135</v>
      </c>
      <c r="M78" s="1353" t="s">
        <v>135</v>
      </c>
      <c r="N78" s="1295">
        <f t="shared" ref="N78:W78" si="76">SUM(N39+N65+N52)</f>
        <v>2243.0666349999997</v>
      </c>
      <c r="O78" s="1354">
        <f t="shared" si="76"/>
        <v>0</v>
      </c>
      <c r="P78" s="1354">
        <f t="shared" si="76"/>
        <v>13.079499999999999</v>
      </c>
      <c r="Q78" s="1354">
        <f t="shared" si="76"/>
        <v>35.17</v>
      </c>
      <c r="R78" s="1355">
        <f t="shared" si="76"/>
        <v>2291.316135</v>
      </c>
      <c r="S78" s="1295">
        <f t="shared" si="76"/>
        <v>3165.9095080000006</v>
      </c>
      <c r="T78" s="1354">
        <f t="shared" si="76"/>
        <v>0</v>
      </c>
      <c r="U78" s="1354">
        <f t="shared" si="76"/>
        <v>24.9345</v>
      </c>
      <c r="V78" s="1354">
        <f t="shared" si="76"/>
        <v>39.29</v>
      </c>
      <c r="W78" s="1355">
        <f t="shared" si="76"/>
        <v>3230.1340080000004</v>
      </c>
      <c r="X78" s="1295">
        <f t="shared" si="37"/>
        <v>5231.7779925880004</v>
      </c>
      <c r="Y78" s="1354">
        <f t="shared" si="37"/>
        <v>0</v>
      </c>
      <c r="Z78" s="1354">
        <f t="shared" si="37"/>
        <v>129.917</v>
      </c>
      <c r="AA78" s="1354">
        <f t="shared" si="37"/>
        <v>47.17</v>
      </c>
      <c r="AB78" s="1355">
        <f t="shared" si="37"/>
        <v>5408.864992587999</v>
      </c>
      <c r="AC78" s="1295">
        <f t="shared" si="37"/>
        <v>8563.6176859999996</v>
      </c>
      <c r="AD78" s="1354">
        <f t="shared" si="37"/>
        <v>0</v>
      </c>
      <c r="AE78" s="1354">
        <f t="shared" si="37"/>
        <v>41.176000000000002</v>
      </c>
      <c r="AF78" s="1354">
        <f t="shared" si="37"/>
        <v>51.59</v>
      </c>
      <c r="AG78" s="1355">
        <f t="shared" si="37"/>
        <v>8656.383686000001</v>
      </c>
      <c r="AH78" s="1295">
        <f t="shared" ref="AH78:AL78" si="77">AH52+AH65+AH39</f>
        <v>8256.16</v>
      </c>
      <c r="AI78" s="1354">
        <f t="shared" si="77"/>
        <v>0</v>
      </c>
      <c r="AJ78" s="1354">
        <f t="shared" si="77"/>
        <v>145.16</v>
      </c>
      <c r="AK78" s="1354">
        <f t="shared" si="77"/>
        <v>1565.96</v>
      </c>
      <c r="AL78" s="1355">
        <f t="shared" si="77"/>
        <v>9965.64</v>
      </c>
      <c r="AM78" s="1295">
        <f t="shared" ref="AM78:AQ78" si="78">AM52+AM65+AM39</f>
        <v>7524.110999999999</v>
      </c>
      <c r="AN78" s="1354">
        <f>AN52+AN65+AN39</f>
        <v>0</v>
      </c>
      <c r="AO78" s="1354">
        <f t="shared" si="78"/>
        <v>129.42099999999999</v>
      </c>
      <c r="AP78" s="1354">
        <f t="shared" si="78"/>
        <v>1609.8</v>
      </c>
      <c r="AQ78" s="1355">
        <f t="shared" si="78"/>
        <v>9263.232</v>
      </c>
    </row>
    <row r="80" spans="1:46">
      <c r="AM80" s="578"/>
    </row>
  </sheetData>
  <mergeCells count="184">
    <mergeCell ref="C2:J2"/>
    <mergeCell ref="B53:B65"/>
    <mergeCell ref="B40:B52"/>
    <mergeCell ref="B27:B39"/>
    <mergeCell ref="AC17:AG17"/>
    <mergeCell ref="AC18:AG18"/>
    <mergeCell ref="AC19:AG19"/>
    <mergeCell ref="AC20:AG20"/>
    <mergeCell ref="AC21:AG21"/>
    <mergeCell ref="AC22:AG22"/>
    <mergeCell ref="AC23:AG23"/>
    <mergeCell ref="AC25:AG25"/>
    <mergeCell ref="N25:R25"/>
    <mergeCell ref="S25:W25"/>
    <mergeCell ref="X25:AB25"/>
    <mergeCell ref="AC3:AG3"/>
    <mergeCell ref="AC4:AG4"/>
    <mergeCell ref="AC5:AG5"/>
    <mergeCell ref="AC6:AG6"/>
    <mergeCell ref="AC7:AG7"/>
    <mergeCell ref="AC8:AG8"/>
    <mergeCell ref="AC9:AG9"/>
    <mergeCell ref="AC10:AG10"/>
    <mergeCell ref="AC11:AG11"/>
    <mergeCell ref="AH25:AL25"/>
    <mergeCell ref="S3:W3"/>
    <mergeCell ref="X3:AB3"/>
    <mergeCell ref="AH3:AL3"/>
    <mergeCell ref="I8:M8"/>
    <mergeCell ref="I18:M18"/>
    <mergeCell ref="I23:M23"/>
    <mergeCell ref="S4:W4"/>
    <mergeCell ref="S5:W5"/>
    <mergeCell ref="S6:W6"/>
    <mergeCell ref="S7:W7"/>
    <mergeCell ref="S22:W22"/>
    <mergeCell ref="S14:W14"/>
    <mergeCell ref="S15:W15"/>
    <mergeCell ref="S16:W16"/>
    <mergeCell ref="S17:W17"/>
    <mergeCell ref="S19:W19"/>
    <mergeCell ref="S9:W9"/>
    <mergeCell ref="N21:R21"/>
    <mergeCell ref="N22:R22"/>
    <mergeCell ref="I5:M5"/>
    <mergeCell ref="AH23:AL23"/>
    <mergeCell ref="X8:AB8"/>
    <mergeCell ref="N8:R8"/>
    <mergeCell ref="S8:W8"/>
    <mergeCell ref="I13:M13"/>
    <mergeCell ref="N13:R13"/>
    <mergeCell ref="S13:W13"/>
    <mergeCell ref="X13:AB13"/>
    <mergeCell ref="N18:R18"/>
    <mergeCell ref="S18:W18"/>
    <mergeCell ref="X18:AB18"/>
    <mergeCell ref="N23:R23"/>
    <mergeCell ref="S23:W23"/>
    <mergeCell ref="X23:AB23"/>
    <mergeCell ref="S10:W10"/>
    <mergeCell ref="S11:W11"/>
    <mergeCell ref="S12:W12"/>
    <mergeCell ref="S20:W20"/>
    <mergeCell ref="S21:W21"/>
    <mergeCell ref="N19:R19"/>
    <mergeCell ref="X10:AB10"/>
    <mergeCell ref="X11:AB11"/>
    <mergeCell ref="X12:AB12"/>
    <mergeCell ref="AH22:AL22"/>
    <mergeCell ref="AH11:AL11"/>
    <mergeCell ref="AH12:AL12"/>
    <mergeCell ref="AH14:AL14"/>
    <mergeCell ref="D22:H22"/>
    <mergeCell ref="A9:A13"/>
    <mergeCell ref="A4:A8"/>
    <mergeCell ref="I6:M6"/>
    <mergeCell ref="I7:M7"/>
    <mergeCell ref="I20:M20"/>
    <mergeCell ref="I14:M14"/>
    <mergeCell ref="I15:M15"/>
    <mergeCell ref="I16:M16"/>
    <mergeCell ref="I17:M17"/>
    <mergeCell ref="I9:M9"/>
    <mergeCell ref="I10:M10"/>
    <mergeCell ref="I11:M11"/>
    <mergeCell ref="I12:M12"/>
    <mergeCell ref="I19:M19"/>
    <mergeCell ref="A14:A18"/>
    <mergeCell ref="A19:A23"/>
    <mergeCell ref="D16:H16"/>
    <mergeCell ref="D19:H19"/>
    <mergeCell ref="AH17:AL17"/>
    <mergeCell ref="A66:A78"/>
    <mergeCell ref="X7:AB7"/>
    <mergeCell ref="D17:H17"/>
    <mergeCell ref="D9:H9"/>
    <mergeCell ref="D10:H10"/>
    <mergeCell ref="N16:R16"/>
    <mergeCell ref="N17:R17"/>
    <mergeCell ref="X21:AB21"/>
    <mergeCell ref="X22:AB22"/>
    <mergeCell ref="X19:AB19"/>
    <mergeCell ref="X20:AB20"/>
    <mergeCell ref="X14:AB14"/>
    <mergeCell ref="X15:AB15"/>
    <mergeCell ref="X16:AB16"/>
    <mergeCell ref="X17:AB17"/>
    <mergeCell ref="X9:AB9"/>
    <mergeCell ref="N10:R10"/>
    <mergeCell ref="N20:R20"/>
    <mergeCell ref="I21:M21"/>
    <mergeCell ref="I22:M22"/>
    <mergeCell ref="A40:A52"/>
    <mergeCell ref="A26:A39"/>
    <mergeCell ref="A53:A65"/>
    <mergeCell ref="D7:H7"/>
    <mergeCell ref="A1:H1"/>
    <mergeCell ref="N4:R4"/>
    <mergeCell ref="N5:R5"/>
    <mergeCell ref="N6:R6"/>
    <mergeCell ref="N7:R7"/>
    <mergeCell ref="N14:R14"/>
    <mergeCell ref="N15:R15"/>
    <mergeCell ref="N9:R9"/>
    <mergeCell ref="D4:H4"/>
    <mergeCell ref="D5:H5"/>
    <mergeCell ref="D11:H11"/>
    <mergeCell ref="I4:M4"/>
    <mergeCell ref="N11:R11"/>
    <mergeCell ref="N12:R12"/>
    <mergeCell ref="D3:H3"/>
    <mergeCell ref="I3:M3"/>
    <mergeCell ref="N3:R3"/>
    <mergeCell ref="D6:H6"/>
    <mergeCell ref="D14:H14"/>
    <mergeCell ref="D15:H15"/>
    <mergeCell ref="D12:H12"/>
    <mergeCell ref="B4:B23"/>
    <mergeCell ref="D20:H20"/>
    <mergeCell ref="D21:H21"/>
    <mergeCell ref="AH19:AL19"/>
    <mergeCell ref="AH20:AL20"/>
    <mergeCell ref="AH21:AL21"/>
    <mergeCell ref="AH13:AL13"/>
    <mergeCell ref="AH18:AL18"/>
    <mergeCell ref="AH4:AL4"/>
    <mergeCell ref="AH5:AL5"/>
    <mergeCell ref="AH6:AL6"/>
    <mergeCell ref="AH7:AL7"/>
    <mergeCell ref="AH9:AL9"/>
    <mergeCell ref="AH10:AL10"/>
    <mergeCell ref="X4:AB4"/>
    <mergeCell ref="X5:AB5"/>
    <mergeCell ref="X6:AB6"/>
    <mergeCell ref="AH8:AL8"/>
    <mergeCell ref="AH15:AL15"/>
    <mergeCell ref="AH16:AL16"/>
    <mergeCell ref="AC12:AG12"/>
    <mergeCell ref="AC13:AG13"/>
    <mergeCell ref="AC14:AG14"/>
    <mergeCell ref="AC15:AG15"/>
    <mergeCell ref="AC16:AG16"/>
    <mergeCell ref="AM3:AQ3"/>
    <mergeCell ref="AM4:AQ4"/>
    <mergeCell ref="AM5:AQ5"/>
    <mergeCell ref="AM6:AQ6"/>
    <mergeCell ref="AM7:AQ7"/>
    <mergeCell ref="AM8:AQ8"/>
    <mergeCell ref="AM9:AQ9"/>
    <mergeCell ref="AM10:AQ10"/>
    <mergeCell ref="AM11:AQ11"/>
    <mergeCell ref="AM21:AQ21"/>
    <mergeCell ref="AM22:AQ22"/>
    <mergeCell ref="AM23:AQ23"/>
    <mergeCell ref="AM25:AQ25"/>
    <mergeCell ref="AM12:AQ12"/>
    <mergeCell ref="AM13:AQ13"/>
    <mergeCell ref="AM14:AQ14"/>
    <mergeCell ref="AM15:AQ15"/>
    <mergeCell ref="AM16:AQ16"/>
    <mergeCell ref="AM17:AQ17"/>
    <mergeCell ref="AM18:AQ18"/>
    <mergeCell ref="AM19:AQ19"/>
    <mergeCell ref="AM20:AQ20"/>
  </mergeCells>
  <pageMargins left="0.7" right="0.7" top="0.75" bottom="0.75" header="0.3" footer="0.3"/>
  <pageSetup paperSize="9" scale="51" fitToHeight="0" orientation="landscape" horizontalDpi="4294967293" r:id="rId1"/>
  <headerFooter>
    <oddHeader>&amp;L&amp;"Arial,Regular"&amp;9M.A.G CSR Data Reporting Spreadsheet
&amp;R&amp;G</oddHeader>
    <oddFooter>&amp;C&amp;"Arial,Regular"&amp;9
Produced by Simply Sustainable Ltd_x000D_&amp;1#&amp;"Calibri"&amp;10&amp;K000000 C2 - Internal</oddFooter>
  </headerFooter>
  <legacyDrawingHF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96FA7-7FE6-4752-BF65-125182DCB02D}">
  <sheetPr codeName="Sheet32">
    <tabColor theme="0"/>
  </sheetPr>
  <dimension ref="A1:J77"/>
  <sheetViews>
    <sheetView showGridLines="0" workbookViewId="0"/>
  </sheetViews>
  <sheetFormatPr defaultColWidth="8.85546875" defaultRowHeight="13.9"/>
  <cols>
    <col min="1" max="1" width="8.85546875" style="7"/>
    <col min="2" max="2" width="25.5703125" style="7" customWidth="1"/>
    <col min="3" max="3" width="8.140625" style="25" customWidth="1"/>
    <col min="4" max="5" width="12.42578125" style="12" customWidth="1"/>
    <col min="6" max="6" width="12.85546875" style="7" bestFit="1" customWidth="1"/>
    <col min="7" max="16384" width="8.85546875" style="7"/>
  </cols>
  <sheetData>
    <row r="1" spans="1:5" ht="20.85" customHeight="1">
      <c r="A1" s="11" t="s">
        <v>620</v>
      </c>
      <c r="B1" s="11"/>
    </row>
    <row r="2" spans="1:5" ht="20.85" customHeight="1">
      <c r="A2" s="11" t="s">
        <v>621</v>
      </c>
      <c r="B2" s="11"/>
      <c r="D2" s="173"/>
      <c r="E2" s="173"/>
    </row>
    <row r="3" spans="1:5" ht="18" thickBot="1">
      <c r="A3" s="11"/>
      <c r="B3" s="11"/>
      <c r="D3" s="173"/>
      <c r="E3" s="173"/>
    </row>
    <row r="4" spans="1:5" ht="18" thickBot="1">
      <c r="A4" s="95"/>
      <c r="B4" s="174"/>
      <c r="C4" s="66"/>
      <c r="D4" s="1372" t="s">
        <v>622</v>
      </c>
      <c r="E4" s="2124" t="s">
        <v>623</v>
      </c>
    </row>
    <row r="5" spans="1:5" ht="14.25" customHeight="1">
      <c r="A5" s="2955" t="s">
        <v>93</v>
      </c>
      <c r="B5" s="2950" t="s">
        <v>624</v>
      </c>
      <c r="C5" s="1366">
        <v>2017</v>
      </c>
      <c r="D5" s="2125">
        <v>9</v>
      </c>
      <c r="E5" s="2140">
        <v>1700</v>
      </c>
    </row>
    <row r="6" spans="1:5" ht="15" customHeight="1">
      <c r="A6" s="2956"/>
      <c r="B6" s="2951"/>
      <c r="C6" s="1367">
        <v>2018</v>
      </c>
      <c r="D6" s="2126">
        <v>7.7</v>
      </c>
      <c r="E6" s="2141">
        <v>900</v>
      </c>
    </row>
    <row r="7" spans="1:5" ht="15" customHeight="1">
      <c r="A7" s="2956"/>
      <c r="B7" s="2951"/>
      <c r="C7" s="1367">
        <v>2019</v>
      </c>
      <c r="D7" s="2126">
        <v>8.3000000000000007</v>
      </c>
      <c r="E7" s="2141">
        <v>1000</v>
      </c>
    </row>
    <row r="8" spans="1:5" ht="15" customHeight="1">
      <c r="A8" s="2956"/>
      <c r="B8" s="2951"/>
      <c r="C8" s="1367">
        <v>2020</v>
      </c>
      <c r="D8" s="2126">
        <v>4.0999999999999996</v>
      </c>
      <c r="E8" s="2141">
        <v>600</v>
      </c>
    </row>
    <row r="9" spans="1:5" ht="15" customHeight="1">
      <c r="A9" s="2956"/>
      <c r="B9" s="2951"/>
      <c r="C9" s="1367">
        <v>2021</v>
      </c>
      <c r="D9" s="2126">
        <v>5.0999999999999996</v>
      </c>
      <c r="E9" s="2141">
        <v>700</v>
      </c>
    </row>
    <row r="10" spans="1:5" ht="15" customHeight="1">
      <c r="A10" s="2956"/>
      <c r="B10" s="2951"/>
      <c r="C10" s="1368">
        <v>2022</v>
      </c>
      <c r="D10" s="2127">
        <v>6.8</v>
      </c>
      <c r="E10" s="2142">
        <v>900</v>
      </c>
    </row>
    <row r="11" spans="1:5" ht="15" customHeight="1">
      <c r="A11" s="2956"/>
      <c r="B11" s="2951"/>
      <c r="C11" s="1369">
        <v>2023</v>
      </c>
      <c r="D11" s="1077">
        <v>7.4</v>
      </c>
      <c r="E11" s="2143">
        <v>900</v>
      </c>
    </row>
    <row r="12" spans="1:5" ht="15" customHeight="1">
      <c r="A12" s="2956"/>
      <c r="B12" s="2951"/>
      <c r="C12" s="1370">
        <v>2024</v>
      </c>
      <c r="D12" s="2128">
        <v>6.7</v>
      </c>
      <c r="E12" s="2144">
        <v>700</v>
      </c>
    </row>
    <row r="13" spans="1:5" ht="15" customHeight="1">
      <c r="A13" s="2956"/>
      <c r="B13" s="2952"/>
      <c r="C13" s="1368">
        <v>2025</v>
      </c>
      <c r="D13" s="2129">
        <v>6.2</v>
      </c>
      <c r="E13" s="2145">
        <v>800</v>
      </c>
    </row>
    <row r="14" spans="1:5" ht="14.1" customHeight="1">
      <c r="A14" s="2956"/>
      <c r="B14" s="2953" t="s">
        <v>625</v>
      </c>
      <c r="C14" s="1371">
        <v>2017</v>
      </c>
      <c r="D14" s="2130">
        <v>7.8</v>
      </c>
      <c r="E14" s="2146">
        <v>900</v>
      </c>
    </row>
    <row r="15" spans="1:5" ht="15" customHeight="1">
      <c r="A15" s="2956"/>
      <c r="B15" s="2951"/>
      <c r="C15" s="1367">
        <v>2018</v>
      </c>
      <c r="D15" s="2126">
        <v>7.6</v>
      </c>
      <c r="E15" s="2141">
        <v>900</v>
      </c>
    </row>
    <row r="16" spans="1:5" ht="15" customHeight="1">
      <c r="A16" s="2956"/>
      <c r="B16" s="2951"/>
      <c r="C16" s="1368">
        <v>2019</v>
      </c>
      <c r="D16" s="2127">
        <v>8.5</v>
      </c>
      <c r="E16" s="2142">
        <v>1000</v>
      </c>
    </row>
    <row r="17" spans="1:10" s="12" customFormat="1" ht="15" customHeight="1">
      <c r="A17" s="2956"/>
      <c r="B17" s="2951"/>
      <c r="C17" s="1367">
        <v>2020</v>
      </c>
      <c r="D17" s="2126">
        <v>7.5</v>
      </c>
      <c r="E17" s="2141">
        <v>900</v>
      </c>
    </row>
    <row r="18" spans="1:10" s="12" customFormat="1" ht="15" customHeight="1">
      <c r="A18" s="2956"/>
      <c r="B18" s="2951"/>
      <c r="C18" s="1368">
        <v>2021</v>
      </c>
      <c r="D18" s="2127">
        <v>7.8</v>
      </c>
      <c r="E18" s="2142">
        <v>1000</v>
      </c>
    </row>
    <row r="19" spans="1:10" s="12" customFormat="1" ht="14.85" customHeight="1">
      <c r="A19" s="2956"/>
      <c r="B19" s="2951"/>
      <c r="C19" s="1367">
        <v>2022</v>
      </c>
      <c r="D19" s="2126">
        <v>9.8000000000000007</v>
      </c>
      <c r="E19" s="2141">
        <v>1700</v>
      </c>
    </row>
    <row r="20" spans="1:10" s="12" customFormat="1" ht="14.85" customHeight="1">
      <c r="A20" s="2956"/>
      <c r="B20" s="2951"/>
      <c r="C20" s="1368">
        <v>2023</v>
      </c>
      <c r="D20" s="2129">
        <v>9.4</v>
      </c>
      <c r="E20" s="2145">
        <v>1000</v>
      </c>
    </row>
    <row r="21" spans="1:10" s="12" customFormat="1" ht="15" customHeight="1">
      <c r="A21" s="2956"/>
      <c r="B21" s="2951"/>
      <c r="C21" s="1369">
        <v>2024</v>
      </c>
      <c r="D21" s="1827">
        <v>8.1</v>
      </c>
      <c r="E21" s="2147">
        <v>900</v>
      </c>
    </row>
    <row r="22" spans="1:10" s="12" customFormat="1" ht="15" customHeight="1" thickBot="1">
      <c r="A22" s="2957"/>
      <c r="B22" s="2954"/>
      <c r="C22" s="1828">
        <v>2025</v>
      </c>
      <c r="D22" s="2131">
        <v>7.5</v>
      </c>
      <c r="E22" s="2148">
        <v>900</v>
      </c>
    </row>
    <row r="23" spans="1:10" s="12" customFormat="1" ht="14.1" customHeight="1">
      <c r="A23" s="2955" t="s">
        <v>98</v>
      </c>
      <c r="B23" s="2950" t="s">
        <v>624</v>
      </c>
      <c r="C23" s="1366">
        <v>2017</v>
      </c>
      <c r="D23" s="2132">
        <v>26.5</v>
      </c>
      <c r="E23" s="2140">
        <v>2450</v>
      </c>
    </row>
    <row r="24" spans="1:10" s="12" customFormat="1" ht="15" customHeight="1">
      <c r="A24" s="2956"/>
      <c r="B24" s="2951"/>
      <c r="C24" s="1367">
        <v>2018</v>
      </c>
      <c r="D24" s="2126">
        <v>28.5</v>
      </c>
      <c r="E24" s="2141">
        <v>2100</v>
      </c>
    </row>
    <row r="25" spans="1:10" s="12" customFormat="1" ht="15" customHeight="1">
      <c r="A25" s="2956"/>
      <c r="B25" s="2951"/>
      <c r="C25" s="1367">
        <v>2019</v>
      </c>
      <c r="D25" s="2126">
        <v>28.5</v>
      </c>
      <c r="E25" s="2141">
        <v>2500</v>
      </c>
      <c r="J25" s="13"/>
    </row>
    <row r="26" spans="1:10" s="12" customFormat="1" ht="15" customHeight="1">
      <c r="A26" s="2956"/>
      <c r="B26" s="2951"/>
      <c r="C26" s="1367">
        <v>2020</v>
      </c>
      <c r="D26" s="2126">
        <v>11.8</v>
      </c>
      <c r="E26" s="2141">
        <v>500</v>
      </c>
    </row>
    <row r="27" spans="1:10" s="12" customFormat="1" ht="15" customHeight="1">
      <c r="A27" s="2956"/>
      <c r="B27" s="2951"/>
      <c r="C27" s="1367">
        <v>2021</v>
      </c>
      <c r="D27" s="2126">
        <v>15.7</v>
      </c>
      <c r="E27" s="2141">
        <v>1100</v>
      </c>
    </row>
    <row r="28" spans="1:10" s="12" customFormat="1" ht="14.25" customHeight="1">
      <c r="A28" s="2956"/>
      <c r="B28" s="2951"/>
      <c r="C28" s="1368">
        <v>2022</v>
      </c>
      <c r="D28" s="2127">
        <v>21.4</v>
      </c>
      <c r="E28" s="2142">
        <v>1800</v>
      </c>
    </row>
    <row r="29" spans="1:10" s="12" customFormat="1" ht="14.25" customHeight="1">
      <c r="A29" s="2956"/>
      <c r="B29" s="2951"/>
      <c r="C29" s="1367">
        <v>2023</v>
      </c>
      <c r="D29" s="1077">
        <v>26.1</v>
      </c>
      <c r="E29" s="2143">
        <v>2500</v>
      </c>
    </row>
    <row r="30" spans="1:10" s="12" customFormat="1" ht="14.25" customHeight="1">
      <c r="A30" s="2956"/>
      <c r="B30" s="2951"/>
      <c r="C30" s="1368">
        <v>2024</v>
      </c>
      <c r="D30" s="982">
        <v>26.1</v>
      </c>
      <c r="E30" s="2145">
        <v>2000</v>
      </c>
    </row>
    <row r="31" spans="1:10" s="12" customFormat="1" ht="14.25" customHeight="1" thickBot="1">
      <c r="A31" s="2956"/>
      <c r="B31" s="2951"/>
      <c r="C31" s="1833">
        <v>2025</v>
      </c>
      <c r="D31" s="1835">
        <v>26.9</v>
      </c>
      <c r="E31" s="2149">
        <v>2100</v>
      </c>
    </row>
    <row r="32" spans="1:10" s="12" customFormat="1" ht="14.1" customHeight="1">
      <c r="A32" s="2964"/>
      <c r="B32" s="2966" t="s">
        <v>625</v>
      </c>
      <c r="C32" s="1834">
        <v>2017</v>
      </c>
      <c r="D32" s="1836">
        <v>9.6</v>
      </c>
      <c r="E32" s="2150">
        <v>400</v>
      </c>
    </row>
    <row r="33" spans="1:5" s="12" customFormat="1" ht="15" customHeight="1">
      <c r="A33" s="2964"/>
      <c r="B33" s="2967"/>
      <c r="C33" s="1829">
        <v>2018</v>
      </c>
      <c r="D33" s="979">
        <v>10.3</v>
      </c>
      <c r="E33" s="2141">
        <v>450</v>
      </c>
    </row>
    <row r="34" spans="1:5" s="12" customFormat="1" ht="15" customHeight="1">
      <c r="A34" s="2964"/>
      <c r="B34" s="2967"/>
      <c r="C34" s="1830">
        <v>2019</v>
      </c>
      <c r="D34" s="980">
        <v>10.8</v>
      </c>
      <c r="E34" s="2142">
        <v>450</v>
      </c>
    </row>
    <row r="35" spans="1:5" s="12" customFormat="1" ht="15" customHeight="1">
      <c r="A35" s="2964"/>
      <c r="B35" s="2967"/>
      <c r="C35" s="1829">
        <v>2020</v>
      </c>
      <c r="D35" s="979">
        <v>4.9000000000000004</v>
      </c>
      <c r="E35" s="2141">
        <v>50</v>
      </c>
    </row>
    <row r="36" spans="1:5" s="12" customFormat="1" ht="15" customHeight="1">
      <c r="A36" s="2964"/>
      <c r="B36" s="2967"/>
      <c r="C36" s="1830">
        <v>2021</v>
      </c>
      <c r="D36" s="980">
        <v>8.1999999999999993</v>
      </c>
      <c r="E36" s="2142">
        <v>200</v>
      </c>
    </row>
    <row r="37" spans="1:5" s="12" customFormat="1" ht="14.85" customHeight="1">
      <c r="A37" s="2964"/>
      <c r="B37" s="2967"/>
      <c r="C37" s="1829">
        <v>2022</v>
      </c>
      <c r="D37" s="979">
        <v>9.3000000000000007</v>
      </c>
      <c r="E37" s="2141">
        <v>400</v>
      </c>
    </row>
    <row r="38" spans="1:5" s="12" customFormat="1" ht="14.85" customHeight="1">
      <c r="A38" s="2964"/>
      <c r="B38" s="2967"/>
      <c r="C38" s="1830">
        <v>2023</v>
      </c>
      <c r="D38" s="982">
        <v>10.6</v>
      </c>
      <c r="E38" s="2145">
        <v>500</v>
      </c>
    </row>
    <row r="39" spans="1:5" s="12" customFormat="1" ht="14.25" customHeight="1">
      <c r="A39" s="2964"/>
      <c r="B39" s="2967"/>
      <c r="C39" s="1832">
        <v>2024</v>
      </c>
      <c r="D39" s="2133">
        <v>11.2</v>
      </c>
      <c r="E39" s="2151">
        <v>500</v>
      </c>
    </row>
    <row r="40" spans="1:5" s="12" customFormat="1" ht="14.25" customHeight="1" thickBot="1">
      <c r="A40" s="2965"/>
      <c r="B40" s="2968"/>
      <c r="C40" s="1831">
        <v>2025</v>
      </c>
      <c r="D40" s="1826">
        <v>10.9</v>
      </c>
      <c r="E40" s="2148">
        <v>600</v>
      </c>
    </row>
    <row r="41" spans="1:5" s="12" customFormat="1" ht="14.1" customHeight="1">
      <c r="A41" s="2970" t="s">
        <v>99</v>
      </c>
      <c r="B41" s="2969" t="s">
        <v>624</v>
      </c>
      <c r="C41" s="1366">
        <v>2017</v>
      </c>
      <c r="D41" s="984">
        <v>34</v>
      </c>
      <c r="E41" s="2140">
        <v>36950</v>
      </c>
    </row>
    <row r="42" spans="1:5" s="12" customFormat="1" ht="15" customHeight="1">
      <c r="A42" s="2971"/>
      <c r="B42" s="2951"/>
      <c r="C42" s="1367">
        <v>2018</v>
      </c>
      <c r="D42" s="983">
        <v>32</v>
      </c>
      <c r="E42" s="2141">
        <v>35300</v>
      </c>
    </row>
    <row r="43" spans="1:5" s="12" customFormat="1" ht="15" customHeight="1">
      <c r="A43" s="2971"/>
      <c r="B43" s="2951"/>
      <c r="C43" s="1367">
        <v>2019</v>
      </c>
      <c r="D43" s="979">
        <v>32.9</v>
      </c>
      <c r="E43" s="2141">
        <v>34700</v>
      </c>
    </row>
    <row r="44" spans="1:5" s="12" customFormat="1" ht="15" customHeight="1">
      <c r="A44" s="2971"/>
      <c r="B44" s="2951"/>
      <c r="C44" s="1367">
        <v>2020</v>
      </c>
      <c r="D44" s="983">
        <v>9</v>
      </c>
      <c r="E44" s="2141">
        <v>3500</v>
      </c>
    </row>
    <row r="45" spans="1:5" s="12" customFormat="1" ht="15" customHeight="1">
      <c r="A45" s="2971"/>
      <c r="B45" s="2951"/>
      <c r="C45" s="1367">
        <v>2021</v>
      </c>
      <c r="D45" s="979">
        <v>14.5</v>
      </c>
      <c r="E45" s="2141">
        <v>9100</v>
      </c>
    </row>
    <row r="46" spans="1:5" s="12" customFormat="1" ht="14.25" customHeight="1">
      <c r="A46" s="2971"/>
      <c r="B46" s="2951"/>
      <c r="C46" s="1368">
        <v>2022</v>
      </c>
      <c r="D46" s="980">
        <v>25.2</v>
      </c>
      <c r="E46" s="2142">
        <v>25400</v>
      </c>
    </row>
    <row r="47" spans="1:5" s="12" customFormat="1" ht="14.25" customHeight="1">
      <c r="A47" s="2971"/>
      <c r="B47" s="2951"/>
      <c r="C47" s="1369">
        <v>2023</v>
      </c>
      <c r="D47" s="2134">
        <v>25.9</v>
      </c>
      <c r="E47" s="2152">
        <v>25500</v>
      </c>
    </row>
    <row r="48" spans="1:5" s="12" customFormat="1" ht="14.25" customHeight="1">
      <c r="A48" s="2971"/>
      <c r="B48" s="2951"/>
      <c r="C48" s="1370">
        <v>2024</v>
      </c>
      <c r="D48" s="1528">
        <v>27</v>
      </c>
      <c r="E48" s="2144">
        <v>29100</v>
      </c>
    </row>
    <row r="49" spans="1:6" s="12" customFormat="1" ht="14.25" customHeight="1">
      <c r="A49" s="2971"/>
      <c r="B49" s="2952"/>
      <c r="C49" s="1368">
        <v>2025</v>
      </c>
      <c r="D49" s="982">
        <v>25.9</v>
      </c>
      <c r="E49" s="2145">
        <v>28400</v>
      </c>
    </row>
    <row r="50" spans="1:6" s="12" customFormat="1" ht="14.1" customHeight="1">
      <c r="A50" s="2971"/>
      <c r="B50" s="2973" t="s">
        <v>625</v>
      </c>
      <c r="C50" s="1371">
        <v>2017</v>
      </c>
      <c r="D50" s="981">
        <v>12.6</v>
      </c>
      <c r="E50" s="2146">
        <v>7500</v>
      </c>
    </row>
    <row r="51" spans="1:6" s="12" customFormat="1" ht="15" customHeight="1">
      <c r="A51" s="2971"/>
      <c r="B51" s="2974"/>
      <c r="C51" s="1367">
        <v>2018</v>
      </c>
      <c r="D51" s="979">
        <v>12.6</v>
      </c>
      <c r="E51" s="2141">
        <v>8500</v>
      </c>
    </row>
    <row r="52" spans="1:6" s="12" customFormat="1" ht="15" customHeight="1">
      <c r="A52" s="2971"/>
      <c r="B52" s="2974"/>
      <c r="C52" s="1368">
        <v>2019</v>
      </c>
      <c r="D52" s="980">
        <v>13.4</v>
      </c>
      <c r="E52" s="2142">
        <v>10500</v>
      </c>
    </row>
    <row r="53" spans="1:6" s="12" customFormat="1" ht="15" customHeight="1">
      <c r="A53" s="2971"/>
      <c r="B53" s="2974"/>
      <c r="C53" s="1367">
        <v>2020</v>
      </c>
      <c r="D53" s="979">
        <v>4.0999999999999996</v>
      </c>
      <c r="E53" s="2141">
        <v>300</v>
      </c>
    </row>
    <row r="54" spans="1:6" s="12" customFormat="1" ht="15" customHeight="1">
      <c r="A54" s="2971"/>
      <c r="B54" s="2974"/>
      <c r="C54" s="1368">
        <v>2021</v>
      </c>
      <c r="D54" s="980">
        <v>6.7</v>
      </c>
      <c r="E54" s="2142">
        <v>3000</v>
      </c>
    </row>
    <row r="55" spans="1:6" s="12" customFormat="1" ht="14.85" customHeight="1">
      <c r="A55" s="2971"/>
      <c r="B55" s="2974"/>
      <c r="C55" s="1367">
        <v>2022</v>
      </c>
      <c r="D55" s="979">
        <v>11.9</v>
      </c>
      <c r="E55" s="2141">
        <v>8900</v>
      </c>
    </row>
    <row r="56" spans="1:6" s="12" customFormat="1" ht="14.85" customHeight="1">
      <c r="A56" s="2971"/>
      <c r="B56" s="2974"/>
      <c r="C56" s="1368">
        <v>2023</v>
      </c>
      <c r="D56" s="1077">
        <v>10.4</v>
      </c>
      <c r="E56" s="2143">
        <v>10600</v>
      </c>
    </row>
    <row r="57" spans="1:6" s="12" customFormat="1" ht="15" customHeight="1">
      <c r="A57" s="2971"/>
      <c r="B57" s="2974"/>
      <c r="C57" s="1369">
        <v>2024</v>
      </c>
      <c r="D57" s="2129">
        <v>12</v>
      </c>
      <c r="E57" s="2145">
        <v>10900</v>
      </c>
    </row>
    <row r="58" spans="1:6" s="12" customFormat="1" ht="15" customHeight="1" thickBot="1">
      <c r="A58" s="2972"/>
      <c r="B58" s="1787"/>
      <c r="C58" s="1828">
        <v>2025</v>
      </c>
      <c r="D58" s="2131">
        <v>10.9</v>
      </c>
      <c r="E58" s="2148">
        <v>8100</v>
      </c>
    </row>
    <row r="59" spans="1:6" s="12" customFormat="1" ht="14.1" customHeight="1">
      <c r="A59" s="2961" t="s">
        <v>32</v>
      </c>
      <c r="B59" s="2950" t="s">
        <v>624</v>
      </c>
      <c r="C59" s="1366">
        <v>2017</v>
      </c>
      <c r="D59" s="2135">
        <v>69.5</v>
      </c>
      <c r="E59" s="2153">
        <v>41100</v>
      </c>
    </row>
    <row r="60" spans="1:6" ht="15" customHeight="1">
      <c r="A60" s="2962"/>
      <c r="B60" s="2951"/>
      <c r="C60" s="1367">
        <v>2018</v>
      </c>
      <c r="D60" s="1077">
        <v>68.2</v>
      </c>
      <c r="E60" s="2143">
        <v>38300</v>
      </c>
    </row>
    <row r="61" spans="1:6" ht="15" customHeight="1">
      <c r="A61" s="2962"/>
      <c r="B61" s="2951"/>
      <c r="C61" s="1367">
        <v>2019</v>
      </c>
      <c r="D61" s="2126">
        <v>69.7</v>
      </c>
      <c r="E61" s="2143">
        <v>38200</v>
      </c>
    </row>
    <row r="62" spans="1:6" ht="15" customHeight="1">
      <c r="A62" s="2962"/>
      <c r="B62" s="2951"/>
      <c r="C62" s="1367">
        <v>2020</v>
      </c>
      <c r="D62" s="2126">
        <v>24.9</v>
      </c>
      <c r="E62" s="2143">
        <v>4600</v>
      </c>
    </row>
    <row r="63" spans="1:6" ht="15" customHeight="1">
      <c r="A63" s="2962"/>
      <c r="B63" s="2951"/>
      <c r="C63" s="1367">
        <v>2021</v>
      </c>
      <c r="D63" s="2126">
        <v>35.299999999999997</v>
      </c>
      <c r="E63" s="2143">
        <v>10900</v>
      </c>
      <c r="F63" s="101"/>
    </row>
    <row r="64" spans="1:6" ht="15" customHeight="1">
      <c r="A64" s="2962"/>
      <c r="B64" s="2951"/>
      <c r="C64" s="1368">
        <v>2022</v>
      </c>
      <c r="D64" s="2127">
        <f>D46+D28+D10</f>
        <v>53.399999999999991</v>
      </c>
      <c r="E64" s="2145">
        <f>E46+E28+E10</f>
        <v>28100</v>
      </c>
    </row>
    <row r="65" spans="1:6" ht="15" customHeight="1">
      <c r="A65" s="2962"/>
      <c r="B65" s="2951"/>
      <c r="C65" s="1368">
        <v>2023</v>
      </c>
      <c r="D65" s="2126">
        <f>D48+D30+D12</f>
        <v>59.800000000000004</v>
      </c>
      <c r="E65" s="2143">
        <f>E48+E30+E12</f>
        <v>31800</v>
      </c>
    </row>
    <row r="66" spans="1:6" ht="15" customHeight="1">
      <c r="A66" s="2962"/>
      <c r="B66" s="2951"/>
      <c r="C66" s="1369">
        <v>2024</v>
      </c>
      <c r="D66" s="980">
        <f>SUM(D12,D30,D48)</f>
        <v>59.800000000000004</v>
      </c>
      <c r="E66" s="2145">
        <f>SUM(E12,E30,E48)</f>
        <v>31800</v>
      </c>
    </row>
    <row r="67" spans="1:6" ht="15" customHeight="1" thickBot="1">
      <c r="A67" s="2962"/>
      <c r="B67" s="2952"/>
      <c r="C67" s="1828">
        <v>2025</v>
      </c>
      <c r="D67" s="2137">
        <f>SUM(D49,D31,D13)</f>
        <v>59</v>
      </c>
      <c r="E67" s="2148">
        <f>SUM(E49,E31,E13)</f>
        <v>31300</v>
      </c>
    </row>
    <row r="68" spans="1:6" ht="14.1" customHeight="1">
      <c r="A68" s="2962"/>
      <c r="B68" s="2958" t="s">
        <v>625</v>
      </c>
      <c r="C68" s="1371">
        <v>2017</v>
      </c>
      <c r="D68" s="2125">
        <v>30</v>
      </c>
      <c r="E68" s="2153">
        <v>8800</v>
      </c>
    </row>
    <row r="69" spans="1:6" ht="15" customHeight="1">
      <c r="A69" s="2962"/>
      <c r="B69" s="2959"/>
      <c r="C69" s="1367">
        <v>2018</v>
      </c>
      <c r="D69" s="2126">
        <v>30.5</v>
      </c>
      <c r="E69" s="2143">
        <v>9850</v>
      </c>
    </row>
    <row r="70" spans="1:6" ht="15" customHeight="1">
      <c r="A70" s="2962"/>
      <c r="B70" s="2959"/>
      <c r="C70" s="1368">
        <v>2019</v>
      </c>
      <c r="D70" s="2127">
        <v>32.700000000000003</v>
      </c>
      <c r="E70" s="2145">
        <v>11950</v>
      </c>
    </row>
    <row r="71" spans="1:6" ht="15" customHeight="1">
      <c r="A71" s="2962"/>
      <c r="B71" s="2959"/>
      <c r="C71" s="1367">
        <v>2020</v>
      </c>
      <c r="D71" s="2126">
        <v>16.5</v>
      </c>
      <c r="E71" s="2143">
        <v>1250</v>
      </c>
    </row>
    <row r="72" spans="1:6" ht="15" customHeight="1">
      <c r="A72" s="2962"/>
      <c r="B72" s="2959"/>
      <c r="C72" s="1368">
        <v>2021</v>
      </c>
      <c r="D72" s="2127">
        <v>22.7</v>
      </c>
      <c r="E72" s="2145">
        <v>4200</v>
      </c>
    </row>
    <row r="73" spans="1:6" ht="15" customHeight="1">
      <c r="A73" s="2962"/>
      <c r="B73" s="2959"/>
      <c r="C73" s="1367">
        <v>2022</v>
      </c>
      <c r="D73" s="2138">
        <f>D55+D37+D19</f>
        <v>31.000000000000004</v>
      </c>
      <c r="E73" s="2143">
        <f>E55+E37+E19</f>
        <v>11000</v>
      </c>
    </row>
    <row r="74" spans="1:6" ht="15" customHeight="1">
      <c r="A74" s="2962"/>
      <c r="B74" s="2959"/>
      <c r="C74" s="1368">
        <v>2023</v>
      </c>
      <c r="D74" s="2126">
        <f>D56+D38+D19</f>
        <v>30.8</v>
      </c>
      <c r="E74" s="2143">
        <f>E56+E38+E19</f>
        <v>12800</v>
      </c>
    </row>
    <row r="75" spans="1:6" ht="14.25" customHeight="1">
      <c r="A75" s="2962"/>
      <c r="B75" s="2959"/>
      <c r="C75" s="1369">
        <v>2024</v>
      </c>
      <c r="D75" s="2136">
        <f>SUM(D21,D39,D57)</f>
        <v>31.299999999999997</v>
      </c>
      <c r="E75" s="2142">
        <f>SUM(E21,E39,E57)</f>
        <v>12300</v>
      </c>
    </row>
    <row r="76" spans="1:6" ht="14.25" customHeight="1" thickBot="1">
      <c r="A76" s="2963"/>
      <c r="B76" s="2960"/>
      <c r="C76" s="1837">
        <v>2025</v>
      </c>
      <c r="D76" s="1838">
        <f>SUM(D58,D40,D22)</f>
        <v>29.3</v>
      </c>
      <c r="E76" s="2154">
        <f>SUM(E58,E40,E22)</f>
        <v>9600</v>
      </c>
      <c r="F76" s="2139"/>
    </row>
    <row r="77" spans="1:6">
      <c r="A77" s="185"/>
      <c r="B77" s="185"/>
    </row>
  </sheetData>
  <mergeCells count="12">
    <mergeCell ref="B5:B13"/>
    <mergeCell ref="B14:B22"/>
    <mergeCell ref="A5:A22"/>
    <mergeCell ref="B23:B31"/>
    <mergeCell ref="B68:B76"/>
    <mergeCell ref="A59:A76"/>
    <mergeCell ref="A23:A40"/>
    <mergeCell ref="B32:B40"/>
    <mergeCell ref="B41:B49"/>
    <mergeCell ref="A41:A58"/>
    <mergeCell ref="B59:B67"/>
    <mergeCell ref="B50:B57"/>
  </mergeCells>
  <phoneticPr fontId="15" type="noConversion"/>
  <pageMargins left="0.25" right="0.25" top="0.75" bottom="0.75" header="0.3" footer="0.3"/>
  <pageSetup paperSize="8" orientation="landscape" r:id="rId1"/>
  <headerFooter>
    <oddFooter>&amp;C_x000D_&amp;1#&amp;"Calibri"&amp;10&amp;K000000 C2 - Internal</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73F2D-8F88-4E84-82C1-9B938029CA8C}">
  <sheetPr>
    <tabColor theme="0"/>
  </sheetPr>
  <dimension ref="A1:C11"/>
  <sheetViews>
    <sheetView workbookViewId="0"/>
  </sheetViews>
  <sheetFormatPr defaultRowHeight="14.45"/>
  <cols>
    <col min="1" max="1" width="52.140625" customWidth="1"/>
    <col min="2" max="2" width="17.5703125" customWidth="1"/>
    <col min="3" max="3" width="14.5703125" customWidth="1"/>
  </cols>
  <sheetData>
    <row r="1" spans="1:3" ht="17.45">
      <c r="A1" s="11" t="s">
        <v>626</v>
      </c>
    </row>
    <row r="2" spans="1:3" ht="17.45">
      <c r="A2" s="11" t="s">
        <v>627</v>
      </c>
    </row>
    <row r="4" spans="1:3" ht="15" thickBot="1">
      <c r="A4" s="1631"/>
      <c r="B4" s="1957" t="s">
        <v>12</v>
      </c>
      <c r="C4" s="1956" t="s">
        <v>12</v>
      </c>
    </row>
    <row r="5" spans="1:3" ht="39.75" customHeight="1">
      <c r="A5" s="1628" t="s">
        <v>628</v>
      </c>
      <c r="B5" s="1950" t="s">
        <v>30</v>
      </c>
      <c r="C5" s="1947" t="s">
        <v>30</v>
      </c>
    </row>
    <row r="6" spans="1:3" ht="42.75" customHeight="1">
      <c r="A6" s="1953" t="s">
        <v>629</v>
      </c>
      <c r="B6" s="1951">
        <v>0</v>
      </c>
      <c r="C6" s="1948">
        <v>0</v>
      </c>
    </row>
    <row r="7" spans="1:3" ht="33.75" customHeight="1">
      <c r="A7" s="1953" t="s">
        <v>630</v>
      </c>
      <c r="B7" s="1950">
        <v>0</v>
      </c>
      <c r="C7" s="1947">
        <v>0</v>
      </c>
    </row>
    <row r="8" spans="1:3" ht="39.6">
      <c r="A8" s="1953" t="s">
        <v>631</v>
      </c>
      <c r="B8" s="1950" t="s">
        <v>30</v>
      </c>
      <c r="C8" s="1947" t="s">
        <v>30</v>
      </c>
    </row>
    <row r="9" spans="1:3" ht="51" customHeight="1">
      <c r="A9" s="1953" t="s">
        <v>632</v>
      </c>
      <c r="B9" s="1950">
        <v>0</v>
      </c>
      <c r="C9" s="1947">
        <v>0</v>
      </c>
    </row>
    <row r="10" spans="1:3" ht="55.5" customHeight="1">
      <c r="A10" s="1954" t="s">
        <v>633</v>
      </c>
      <c r="B10" s="1950" t="s">
        <v>30</v>
      </c>
      <c r="C10" s="1947" t="s">
        <v>30</v>
      </c>
    </row>
    <row r="11" spans="1:3" ht="45.6" customHeight="1" thickBot="1">
      <c r="A11" s="1955" t="s">
        <v>634</v>
      </c>
      <c r="B11" s="1952" t="s">
        <v>30</v>
      </c>
      <c r="C11" s="1949" t="s">
        <v>30</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05F3D-2BFF-4E26-8C73-05C3455D886D}">
  <sheetPr codeName="Sheet33">
    <tabColor theme="0"/>
  </sheetPr>
  <dimension ref="A1:I24"/>
  <sheetViews>
    <sheetView showGridLines="0" workbookViewId="0"/>
  </sheetViews>
  <sheetFormatPr defaultColWidth="8.85546875" defaultRowHeight="13.9"/>
  <cols>
    <col min="1" max="1" width="30.42578125" style="7" customWidth="1"/>
    <col min="2" max="2" width="39.5703125" style="7" customWidth="1"/>
    <col min="3" max="8" width="9.85546875" style="7" bestFit="1" customWidth="1"/>
    <col min="9" max="11" width="8.85546875" style="7"/>
    <col min="12" max="12" width="24.42578125" style="7" customWidth="1"/>
    <col min="13" max="16384" width="8.85546875" style="7"/>
  </cols>
  <sheetData>
    <row r="1" spans="1:9" ht="17.45">
      <c r="A1" s="9" t="s">
        <v>635</v>
      </c>
    </row>
    <row r="2" spans="1:9" ht="17.45">
      <c r="A2" s="9" t="s">
        <v>636</v>
      </c>
    </row>
    <row r="3" spans="1:9" ht="18" thickBot="1">
      <c r="A3" s="9"/>
    </row>
    <row r="4" spans="1:9" ht="14.45" thickBot="1">
      <c r="A4" s="1373" t="s">
        <v>470</v>
      </c>
      <c r="B4" s="1374" t="s">
        <v>5</v>
      </c>
      <c r="C4" s="949" t="s">
        <v>6</v>
      </c>
      <c r="D4" s="949" t="s">
        <v>7</v>
      </c>
      <c r="E4" s="949" t="s">
        <v>8</v>
      </c>
      <c r="F4" s="949" t="s">
        <v>9</v>
      </c>
      <c r="G4" s="949" t="s">
        <v>10</v>
      </c>
      <c r="H4" s="949" t="s">
        <v>11</v>
      </c>
      <c r="I4" s="949" t="s">
        <v>12</v>
      </c>
    </row>
    <row r="5" spans="1:9">
      <c r="A5" s="2975" t="s">
        <v>93</v>
      </c>
      <c r="B5" s="985" t="s">
        <v>637</v>
      </c>
      <c r="C5" s="574">
        <v>35</v>
      </c>
      <c r="D5" s="574">
        <v>13</v>
      </c>
      <c r="E5" s="575">
        <v>14</v>
      </c>
      <c r="F5" s="574">
        <v>30</v>
      </c>
      <c r="G5" s="574">
        <v>16</v>
      </c>
      <c r="H5" s="1915">
        <v>17</v>
      </c>
      <c r="I5" s="1915">
        <v>48</v>
      </c>
    </row>
    <row r="6" spans="1:9">
      <c r="A6" s="2975"/>
      <c r="B6" s="986" t="s">
        <v>638</v>
      </c>
      <c r="C6" s="576">
        <v>2</v>
      </c>
      <c r="D6" s="576">
        <v>3</v>
      </c>
      <c r="E6" s="577">
        <v>3</v>
      </c>
      <c r="F6" s="576">
        <v>1</v>
      </c>
      <c r="G6" s="576">
        <v>1</v>
      </c>
      <c r="H6" s="1916">
        <v>1</v>
      </c>
      <c r="I6" s="1916">
        <v>5</v>
      </c>
    </row>
    <row r="7" spans="1:9">
      <c r="A7" s="2975"/>
      <c r="B7" s="986" t="s">
        <v>639</v>
      </c>
      <c r="C7" s="991">
        <f>'G4-AO1, 2, 3'!D13</f>
        <v>74181</v>
      </c>
      <c r="D7" s="991">
        <f>'G4-AO1, 2, 3'!E13</f>
        <v>45295</v>
      </c>
      <c r="E7" s="991">
        <f>'G4-AO1, 2, 3'!F13</f>
        <v>88174</v>
      </c>
      <c r="F7" s="991">
        <f>'G4-AO1, 2, 3'!G13</f>
        <v>64655</v>
      </c>
      <c r="G7" s="991">
        <f>'G4-AO1, 2, 3'!H13</f>
        <v>66926</v>
      </c>
      <c r="H7" s="991">
        <f>'G4-AO1, 2, 3'!I13</f>
        <v>61799</v>
      </c>
      <c r="I7" s="991">
        <f>'G4-AO1, 2, 3'!J13</f>
        <v>60030</v>
      </c>
    </row>
    <row r="8" spans="1:9" ht="12.6" customHeight="1">
      <c r="A8" s="2975"/>
      <c r="B8" s="987" t="s">
        <v>640</v>
      </c>
      <c r="C8" s="992">
        <f t="shared" ref="C8:E8" si="0">SUM(C5/C7)*10000</f>
        <v>4.7181892937544658</v>
      </c>
      <c r="D8" s="992">
        <f t="shared" si="0"/>
        <v>2.8700739595981895</v>
      </c>
      <c r="E8" s="992">
        <f t="shared" si="0"/>
        <v>1.5877696373080499</v>
      </c>
      <c r="F8" s="992">
        <f>SUM(F5/F7)*10000</f>
        <v>4.6400123733663285</v>
      </c>
      <c r="G8" s="992">
        <f>SUM(G5/G7)*10000</f>
        <v>2.3907001763141378</v>
      </c>
      <c r="H8" s="992">
        <f>SUM(H5/H7)*10000</f>
        <v>2.7508535736824222</v>
      </c>
      <c r="I8" s="992">
        <f>SUM(I5/I7)*10000</f>
        <v>7.9960019990004998</v>
      </c>
    </row>
    <row r="9" spans="1:9" ht="13.5" customHeight="1" thickBot="1">
      <c r="A9" s="2976"/>
      <c r="B9" s="988" t="s">
        <v>641</v>
      </c>
      <c r="C9" s="993">
        <f t="shared" ref="C9:E9" si="1">SUM(C5+C6)/C7*10000</f>
        <v>4.9878001105404355</v>
      </c>
      <c r="D9" s="993">
        <f t="shared" si="1"/>
        <v>3.5323987195054642</v>
      </c>
      <c r="E9" s="993">
        <f t="shared" si="1"/>
        <v>1.9280059881597749</v>
      </c>
      <c r="F9" s="993">
        <f>SUM(F5+F6)/F7*10000</f>
        <v>4.7946794524785394</v>
      </c>
      <c r="G9" s="993">
        <f>SUM(G5+G6)/G7*10000</f>
        <v>2.540118937333772</v>
      </c>
      <c r="H9" s="993">
        <f>SUM(H5+H6)/H7*10000</f>
        <v>2.9126684897813879</v>
      </c>
      <c r="I9" s="993">
        <f>SUM(I5+I6)/I7*10000</f>
        <v>8.8289188738963862</v>
      </c>
    </row>
    <row r="10" spans="1:9">
      <c r="A10" s="2975" t="s">
        <v>99</v>
      </c>
      <c r="B10" s="985" t="s">
        <v>637</v>
      </c>
      <c r="C10" s="574">
        <v>154</v>
      </c>
      <c r="D10" s="574">
        <v>48</v>
      </c>
      <c r="E10" s="575">
        <v>45</v>
      </c>
      <c r="F10" s="574">
        <v>58</v>
      </c>
      <c r="G10" s="574">
        <v>94</v>
      </c>
      <c r="H10" s="574">
        <v>60</v>
      </c>
      <c r="I10" s="574">
        <v>63</v>
      </c>
    </row>
    <row r="11" spans="1:9">
      <c r="A11" s="2975"/>
      <c r="B11" s="986" t="s">
        <v>638</v>
      </c>
      <c r="C11" s="576">
        <v>0</v>
      </c>
      <c r="D11" s="576">
        <v>0</v>
      </c>
      <c r="E11" s="577">
        <v>0</v>
      </c>
      <c r="F11" s="576">
        <v>0</v>
      </c>
      <c r="G11" s="576">
        <v>1</v>
      </c>
      <c r="H11" s="576">
        <v>1</v>
      </c>
      <c r="I11" s="576">
        <v>1</v>
      </c>
    </row>
    <row r="12" spans="1:9">
      <c r="A12" s="2975"/>
      <c r="B12" s="986" t="s">
        <v>639</v>
      </c>
      <c r="C12" s="991">
        <f>'G4-AO1, 2, 3'!D16</f>
        <v>195807</v>
      </c>
      <c r="D12" s="991">
        <f>'G4-AO1, 2, 3'!E16</f>
        <v>37270</v>
      </c>
      <c r="E12" s="991">
        <f>'G4-AO1, 2, 3'!F16</f>
        <v>58949</v>
      </c>
      <c r="F12" s="991">
        <f>'G4-AO1, 2, 3'!G16</f>
        <v>166699</v>
      </c>
      <c r="G12" s="991">
        <f>'G4-AO1, 2, 3'!H16</f>
        <v>183801</v>
      </c>
      <c r="H12" s="991">
        <f>'G4-AO1, 2, 3'!I16</f>
        <v>199347</v>
      </c>
      <c r="I12" s="991">
        <f>'G4-AO1, 2, 3'!J16</f>
        <v>204628</v>
      </c>
    </row>
    <row r="13" spans="1:9" ht="14.25" customHeight="1">
      <c r="A13" s="2975"/>
      <c r="B13" s="987" t="s">
        <v>640</v>
      </c>
      <c r="C13" s="992">
        <f t="shared" ref="C13:E13" si="2">SUM(C10/C12)*10000</f>
        <v>7.8648873635773997</v>
      </c>
      <c r="D13" s="992">
        <f t="shared" si="2"/>
        <v>12.878991145693586</v>
      </c>
      <c r="E13" s="992">
        <f t="shared" si="2"/>
        <v>7.6337172810395426</v>
      </c>
      <c r="F13" s="992">
        <f>SUM(F10/F12)*10000</f>
        <v>3.4793250109478757</v>
      </c>
      <c r="G13" s="992">
        <f>SUM(G10/G12)*10000</f>
        <v>5.1142267996365636</v>
      </c>
      <c r="H13" s="992">
        <f>SUM(H10/H12)*10000</f>
        <v>3.0098270854339417</v>
      </c>
      <c r="I13" s="992">
        <f>SUM(I10/I12)*10000</f>
        <v>3.0787575502863733</v>
      </c>
    </row>
    <row r="14" spans="1:9" ht="14.45" thickBot="1">
      <c r="A14" s="2976"/>
      <c r="B14" s="988" t="s">
        <v>641</v>
      </c>
      <c r="C14" s="993">
        <f t="shared" ref="C14:E14" si="3">SUM(C10+C11)/C12*10000</f>
        <v>7.8648873635773997</v>
      </c>
      <c r="D14" s="993">
        <f t="shared" si="3"/>
        <v>12.878991145693586</v>
      </c>
      <c r="E14" s="993">
        <f t="shared" si="3"/>
        <v>7.6337172810395426</v>
      </c>
      <c r="F14" s="993">
        <f>SUM(F10+F11)/F12*10000</f>
        <v>3.4793250109478757</v>
      </c>
      <c r="G14" s="993">
        <f>SUM(G10+G11)/G12*10000</f>
        <v>5.1686334677178039</v>
      </c>
      <c r="H14" s="993">
        <f>SUM(H10+H11)/H12*10000</f>
        <v>3.0599908701911742</v>
      </c>
      <c r="I14" s="993">
        <f>SUM(I10+I11)/I12*10000</f>
        <v>3.1276267177512365</v>
      </c>
    </row>
    <row r="15" spans="1:9">
      <c r="A15" s="2977" t="s">
        <v>98</v>
      </c>
      <c r="B15" s="985" t="s">
        <v>637</v>
      </c>
      <c r="C15" s="574">
        <v>37</v>
      </c>
      <c r="D15" s="574">
        <v>24</v>
      </c>
      <c r="E15" s="575">
        <v>36</v>
      </c>
      <c r="F15" s="574">
        <v>66</v>
      </c>
      <c r="G15" s="574">
        <v>86</v>
      </c>
      <c r="H15" s="574">
        <v>120</v>
      </c>
      <c r="I15" s="574">
        <v>120</v>
      </c>
    </row>
    <row r="16" spans="1:9">
      <c r="A16" s="2978"/>
      <c r="B16" s="986" t="s">
        <v>638</v>
      </c>
      <c r="C16" s="576">
        <v>3</v>
      </c>
      <c r="D16" s="576">
        <v>1</v>
      </c>
      <c r="E16" s="577">
        <v>0</v>
      </c>
      <c r="F16" s="576">
        <v>2</v>
      </c>
      <c r="G16" s="576">
        <v>3</v>
      </c>
      <c r="H16" s="576">
        <v>1</v>
      </c>
      <c r="I16" s="576">
        <v>1</v>
      </c>
    </row>
    <row r="17" spans="1:9">
      <c r="A17" s="2978"/>
      <c r="B17" s="986" t="s">
        <v>639</v>
      </c>
      <c r="C17" s="991">
        <f>'G4-AO1, 2, 3'!D19</f>
        <v>193933</v>
      </c>
      <c r="D17" s="991">
        <f>'G4-AO1, 2, 3'!E19</f>
        <v>56686</v>
      </c>
      <c r="E17" s="991">
        <f>'G4-AO1, 2, 3'!F19</f>
        <v>115895</v>
      </c>
      <c r="F17" s="991">
        <f>'G4-AO1, 2, 3'!G19</f>
        <v>186225</v>
      </c>
      <c r="G17" s="991">
        <f>'G4-AO1, 2, 3'!H19</f>
        <v>198470</v>
      </c>
      <c r="H17" s="991">
        <f>'G4-AO1, 2, 3'!I19</f>
        <v>203510</v>
      </c>
      <c r="I17" s="991">
        <f>'G4-AO1, 2, 3'!J19</f>
        <v>204247</v>
      </c>
    </row>
    <row r="18" spans="1:9">
      <c r="A18" s="2978"/>
      <c r="B18" s="987" t="s">
        <v>640</v>
      </c>
      <c r="C18" s="992">
        <f t="shared" ref="C18:E18" si="4">SUM(C15/C17)*10000</f>
        <v>1.9078754002671028</v>
      </c>
      <c r="D18" s="992">
        <f t="shared" si="4"/>
        <v>4.2338496277740534</v>
      </c>
      <c r="E18" s="992">
        <f t="shared" si="4"/>
        <v>3.1062599767030501</v>
      </c>
      <c r="F18" s="992">
        <f>SUM(F15/F17)*10000</f>
        <v>3.5440998791784133</v>
      </c>
      <c r="G18" s="992">
        <f>SUM(G15/G17)*10000</f>
        <v>4.3331485866881643</v>
      </c>
      <c r="H18" s="992">
        <f>SUM(H15/H17)*10000</f>
        <v>5.8965161417129375</v>
      </c>
      <c r="I18" s="992">
        <f>SUM(I15/I17)*10000</f>
        <v>5.8752392936003952</v>
      </c>
    </row>
    <row r="19" spans="1:9" ht="14.45" thickBot="1">
      <c r="A19" s="2979"/>
      <c r="B19" s="988" t="s">
        <v>641</v>
      </c>
      <c r="C19" s="993">
        <f t="shared" ref="C19:E19" si="5">SUM(C15+C16)/C17*10000</f>
        <v>2.0625680002887594</v>
      </c>
      <c r="D19" s="993">
        <f t="shared" si="5"/>
        <v>4.4102600289313054</v>
      </c>
      <c r="E19" s="993">
        <f t="shared" si="5"/>
        <v>3.1062599767030501</v>
      </c>
      <c r="F19" s="993">
        <f>SUM(F15+F16)/F17*10000</f>
        <v>3.6514968452141225</v>
      </c>
      <c r="G19" s="993">
        <f>SUM(G15+G16)/G17*10000</f>
        <v>4.4843049327354256</v>
      </c>
      <c r="H19" s="993">
        <f>SUM(H15+H16)/H17*10000</f>
        <v>5.9456537762272124</v>
      </c>
      <c r="I19" s="993">
        <f>SUM(I15+I16)/I17*10000</f>
        <v>5.9241996210470651</v>
      </c>
    </row>
    <row r="20" spans="1:9">
      <c r="A20" s="2975" t="s">
        <v>642</v>
      </c>
      <c r="B20" s="989" t="s">
        <v>637</v>
      </c>
      <c r="C20" s="994">
        <f t="shared" ref="C20:G20" si="6">SUM(C5,C10,C15)</f>
        <v>226</v>
      </c>
      <c r="D20" s="994">
        <f t="shared" si="6"/>
        <v>85</v>
      </c>
      <c r="E20" s="995">
        <f t="shared" si="6"/>
        <v>95</v>
      </c>
      <c r="F20" s="994">
        <f t="shared" si="6"/>
        <v>154</v>
      </c>
      <c r="G20" s="994">
        <f t="shared" si="6"/>
        <v>196</v>
      </c>
      <c r="H20" s="1917">
        <f>SUM(H5,H10,H15)</f>
        <v>197</v>
      </c>
      <c r="I20" s="1917">
        <f>SUM(I5,I10,I15)</f>
        <v>231</v>
      </c>
    </row>
    <row r="21" spans="1:9">
      <c r="A21" s="2975"/>
      <c r="B21" s="986" t="s">
        <v>638</v>
      </c>
      <c r="C21" s="996">
        <f t="shared" ref="C21:G22" si="7">SUM(C11,C6,C16)</f>
        <v>5</v>
      </c>
      <c r="D21" s="996">
        <f t="shared" si="7"/>
        <v>4</v>
      </c>
      <c r="E21" s="997">
        <f t="shared" si="7"/>
        <v>3</v>
      </c>
      <c r="F21" s="996">
        <f t="shared" si="7"/>
        <v>3</v>
      </c>
      <c r="G21" s="996">
        <f t="shared" si="7"/>
        <v>5</v>
      </c>
      <c r="H21" s="1918">
        <f>SUM(H6,H11,H16)</f>
        <v>3</v>
      </c>
      <c r="I21" s="1918">
        <f>SUM(I6,I11,I16)</f>
        <v>7</v>
      </c>
    </row>
    <row r="22" spans="1:9">
      <c r="A22" s="2975"/>
      <c r="B22" s="986" t="s">
        <v>639</v>
      </c>
      <c r="C22" s="991">
        <f t="shared" si="7"/>
        <v>463921</v>
      </c>
      <c r="D22" s="998">
        <f t="shared" si="7"/>
        <v>139251</v>
      </c>
      <c r="E22" s="991">
        <f t="shared" si="7"/>
        <v>263018</v>
      </c>
      <c r="F22" s="991">
        <f t="shared" si="7"/>
        <v>417579</v>
      </c>
      <c r="G22" s="991">
        <f t="shared" si="7"/>
        <v>449197</v>
      </c>
      <c r="H22" s="991">
        <f t="shared" ref="H22:I22" si="8">SUM(H12,H7,H17)</f>
        <v>464656</v>
      </c>
      <c r="I22" s="991">
        <f t="shared" si="8"/>
        <v>468905</v>
      </c>
    </row>
    <row r="23" spans="1:9">
      <c r="A23" s="2975"/>
      <c r="B23" s="990" t="s">
        <v>640</v>
      </c>
      <c r="C23" s="992">
        <f t="shared" ref="C23:E23" si="9">SUM(C20/C22)*10000</f>
        <v>4.8715190732904956</v>
      </c>
      <c r="D23" s="992">
        <f t="shared" si="9"/>
        <v>6.1040854284708912</v>
      </c>
      <c r="E23" s="992">
        <f t="shared" si="9"/>
        <v>3.6119200967234177</v>
      </c>
      <c r="F23" s="992">
        <f>SUM(F20/F22)*10000</f>
        <v>3.6879249195960528</v>
      </c>
      <c r="G23" s="992">
        <f>SUM(G20/G22)*10000</f>
        <v>4.3633416964049179</v>
      </c>
      <c r="H23" s="992">
        <f>SUM(H20/H22)*10000</f>
        <v>4.2396956027685002</v>
      </c>
      <c r="I23" s="992">
        <f>SUM(I20/I22)*10000</f>
        <v>4.9263710133182625</v>
      </c>
    </row>
    <row r="24" spans="1:9" ht="14.45" thickBot="1">
      <c r="A24" s="2976"/>
      <c r="B24" s="988" t="s">
        <v>641</v>
      </c>
      <c r="C24" s="993">
        <f t="shared" ref="C24:E24" si="10">SUM(C20+C21)/C22*10000</f>
        <v>4.9792960439385148</v>
      </c>
      <c r="D24" s="993">
        <f t="shared" si="10"/>
        <v>6.3913365074577557</v>
      </c>
      <c r="E24" s="993">
        <f t="shared" si="10"/>
        <v>3.7259807313567892</v>
      </c>
      <c r="F24" s="993">
        <f>SUM(F20+F21)/F22*10000</f>
        <v>3.7597676128349371</v>
      </c>
      <c r="G24" s="993">
        <f>SUM(G20+G21)/G22*10000</f>
        <v>4.4746514335581047</v>
      </c>
      <c r="H24" s="993">
        <f>SUM(H20+H21)/H22*10000</f>
        <v>4.3042594951964466</v>
      </c>
      <c r="I24" s="993">
        <f>SUM(I20+I21)/I22*10000</f>
        <v>5.0756549834188158</v>
      </c>
    </row>
  </sheetData>
  <mergeCells count="4">
    <mergeCell ref="A5:A9"/>
    <mergeCell ref="A10:A14"/>
    <mergeCell ref="A15:A19"/>
    <mergeCell ref="A20:A24"/>
  </mergeCells>
  <pageMargins left="0.25" right="0.25" top="0.75" bottom="0.75" header="0.3" footer="0.3"/>
  <pageSetup paperSize="8" orientation="landscape" r:id="rId1"/>
  <headerFooter>
    <oddFooter>&amp;C_x000D_&amp;1#&amp;"Calibri"&amp;10&amp;K000000 C2 - Internal</oddFooter>
  </headerFooter>
  <ignoredErrors>
    <ignoredError sqref="I8" evalError="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26CB4-BD9A-4471-95E8-F5E281449EF9}">
  <sheetPr codeName="Sheet34">
    <tabColor theme="0"/>
  </sheetPr>
  <dimension ref="A1:H10"/>
  <sheetViews>
    <sheetView showGridLines="0" workbookViewId="0"/>
  </sheetViews>
  <sheetFormatPr defaultColWidth="9" defaultRowHeight="13.9"/>
  <cols>
    <col min="1" max="1" width="24.5703125" style="7" customWidth="1"/>
    <col min="2" max="16384" width="9" style="7"/>
  </cols>
  <sheetData>
    <row r="1" spans="1:8" ht="17.45">
      <c r="A1" s="9" t="s">
        <v>643</v>
      </c>
    </row>
    <row r="2" spans="1:8" ht="17.45">
      <c r="A2" s="9" t="s">
        <v>644</v>
      </c>
    </row>
    <row r="3" spans="1:8" ht="14.45" thickBot="1">
      <c r="B3" s="95"/>
      <c r="C3" s="95"/>
      <c r="D3" s="95"/>
      <c r="E3" s="95"/>
      <c r="F3" s="95"/>
      <c r="G3" s="95"/>
    </row>
    <row r="4" spans="1:8" ht="14.45" thickBot="1">
      <c r="A4" s="859"/>
      <c r="B4" s="2155" t="s">
        <v>6</v>
      </c>
      <c r="C4" s="2155" t="s">
        <v>7</v>
      </c>
      <c r="D4" s="2156" t="s">
        <v>8</v>
      </c>
      <c r="E4" s="2155" t="s">
        <v>9</v>
      </c>
      <c r="F4" s="949" t="s">
        <v>10</v>
      </c>
      <c r="G4" s="2157" t="s">
        <v>11</v>
      </c>
      <c r="H4" s="949" t="s">
        <v>12</v>
      </c>
    </row>
    <row r="5" spans="1:8" ht="42.6" customHeight="1" thickBot="1">
      <c r="A5" s="1375" t="s">
        <v>13</v>
      </c>
      <c r="B5" s="372">
        <v>0.59</v>
      </c>
      <c r="C5" s="371" t="s">
        <v>645</v>
      </c>
      <c r="D5" s="373">
        <v>0.44</v>
      </c>
      <c r="E5" s="371">
        <v>0.6</v>
      </c>
      <c r="F5" s="1078">
        <v>0.62</v>
      </c>
      <c r="G5" s="1839">
        <v>0.7</v>
      </c>
      <c r="H5" s="1078">
        <v>0.64</v>
      </c>
    </row>
    <row r="6" spans="1:8" ht="42.6" customHeight="1" thickBot="1">
      <c r="A6" s="1375" t="s">
        <v>23</v>
      </c>
      <c r="B6" s="372">
        <v>0.57999999999999996</v>
      </c>
      <c r="C6" s="371" t="s">
        <v>645</v>
      </c>
      <c r="D6" s="373">
        <v>0.59</v>
      </c>
      <c r="E6" s="371">
        <v>0.62</v>
      </c>
      <c r="F6" s="1078">
        <v>0.63</v>
      </c>
      <c r="G6" s="1839">
        <v>0.72</v>
      </c>
      <c r="H6" s="1078">
        <v>0.67</v>
      </c>
    </row>
    <row r="7" spans="1:8" ht="42.6" customHeight="1" thickBot="1">
      <c r="A7" s="1376" t="s">
        <v>20</v>
      </c>
      <c r="B7" s="375">
        <v>0.53</v>
      </c>
      <c r="C7" s="374" t="s">
        <v>645</v>
      </c>
      <c r="D7" s="374">
        <v>0.51</v>
      </c>
      <c r="E7" s="376">
        <v>0.67</v>
      </c>
      <c r="F7" s="1079">
        <v>0.67</v>
      </c>
      <c r="G7" s="1840">
        <v>0.76</v>
      </c>
      <c r="H7" s="1079">
        <v>0.75</v>
      </c>
    </row>
    <row r="8" spans="1:8" ht="42.6" customHeight="1" thickBot="1">
      <c r="A8" s="1377" t="s">
        <v>32</v>
      </c>
      <c r="B8" s="372">
        <v>0.55000000000000004</v>
      </c>
      <c r="C8" s="371" t="s">
        <v>645</v>
      </c>
      <c r="D8" s="371">
        <v>0.55000000000000004</v>
      </c>
      <c r="E8" s="371">
        <v>0.64</v>
      </c>
      <c r="F8" s="1078">
        <v>0.66</v>
      </c>
      <c r="G8" s="1839">
        <v>0.73</v>
      </c>
      <c r="H8" s="1078">
        <v>0.69</v>
      </c>
    </row>
    <row r="10" spans="1:8">
      <c r="E10" s="163"/>
      <c r="F10" s="163"/>
      <c r="G10" s="163"/>
    </row>
  </sheetData>
  <phoneticPr fontId="15" type="noConversion"/>
  <pageMargins left="0.7" right="0.7" top="0.75" bottom="0.75" header="0.3" footer="0.3"/>
  <headerFooter>
    <oddFooter>&amp;C_x000D_&amp;1#&amp;"Calibri"&amp;10&amp;K000000 C2 -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2bb8db5-5536-42e7-be2c-5b75ccf27898">
      <Terms xmlns="http://schemas.microsoft.com/office/infopath/2007/PartnerControls"/>
    </lcf76f155ced4ddcb4097134ff3c332f>
    <Notes xmlns="52bb8db5-5536-42e7-be2c-5b75ccf2789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8E989E0CEE7CF4FB8B1605A5657582C" ma:contentTypeVersion="15" ma:contentTypeDescription="Create a new document." ma:contentTypeScope="" ma:versionID="b9098f15483eca0be8b662e6bc73d05d">
  <xsd:schema xmlns:xsd="http://www.w3.org/2001/XMLSchema" xmlns:xs="http://www.w3.org/2001/XMLSchema" xmlns:p="http://schemas.microsoft.com/office/2006/metadata/properties" xmlns:ns2="52bb8db5-5536-42e7-be2c-5b75ccf27898" targetNamespace="http://schemas.microsoft.com/office/2006/metadata/properties" ma:root="true" ma:fieldsID="5e6b5b554d165843ae0d04faf7aa207e" ns2:_="">
    <xsd:import namespace="52bb8db5-5536-42e7-be2c-5b75ccf2789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Not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bb8db5-5536-42e7-be2c-5b75ccf278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0b98eee-6b9f-459e-bc95-887f56f4e46b"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Notes" ma:index="19" nillable="true" ma:displayName="Notes" ma:format="Dropdown" ma:internalName="Notes">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A6C2D3-876C-4E24-9A93-89B5C43A157A}"/>
</file>

<file path=customXml/itemProps2.xml><?xml version="1.0" encoding="utf-8"?>
<ds:datastoreItem xmlns:ds="http://schemas.openxmlformats.org/officeDocument/2006/customXml" ds:itemID="{13730700-A549-4373-9A40-E34BC85C3F45}"/>
</file>

<file path=customXml/itemProps3.xml><?xml version="1.0" encoding="utf-8"?>
<ds:datastoreItem xmlns:ds="http://schemas.openxmlformats.org/officeDocument/2006/customXml" ds:itemID="{B83057F9-5F3F-45E1-B144-AC73E24BD5D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Simply Sustainable;Callum.Davison@magairports.com</dc:creator>
  <cp:keywords/>
  <dc:description/>
  <cp:lastModifiedBy/>
  <cp:revision/>
  <dcterms:created xsi:type="dcterms:W3CDTF">2020-08-19T13:35:16Z</dcterms:created>
  <dcterms:modified xsi:type="dcterms:W3CDTF">2026-10-09T08:58:42Z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0x01010088E989E0CEE7CF4FB8B1605A5657582C</vt:lpwstr>
  </property>
  <property fmtid="{D5CDD505-2E9C-101B-9397-08002B2CF9AE}" pid="3" name="MediaServiceImageTags">
    <vt:lpwstr/>
  </property>
  <property fmtid="{D5CDD505-2E9C-101B-9397-08002B2CF9AE}" pid="4" name="MSIP_Label_dc82e2c0-f3d2-421b-a121-8691e12c08be_Enabled">
    <vt:lpwstr>true</vt:lpwstr>
  </property>
  <property fmtid="{D5CDD505-2E9C-101B-9397-08002B2CF9AE}" pid="5" name="MSIP_Label_dc82e2c0-f3d2-421b-a121-8691e12c08be_SetDate">
    <vt:lpwstr>2024-03-21T10:27:53Z</vt:lpwstr>
  </property>
  <property fmtid="{D5CDD505-2E9C-101B-9397-08002B2CF9AE}" pid="6" name="MSIP_Label_dc82e2c0-f3d2-421b-a121-8691e12c08be_Method">
    <vt:lpwstr>Standard</vt:lpwstr>
  </property>
  <property fmtid="{D5CDD505-2E9C-101B-9397-08002B2CF9AE}" pid="7" name="MSIP_Label_dc82e2c0-f3d2-421b-a121-8691e12c08be_Name">
    <vt:lpwstr>C2 - Internal</vt:lpwstr>
  </property>
  <property fmtid="{D5CDD505-2E9C-101B-9397-08002B2CF9AE}" pid="8" name="MSIP_Label_dc82e2c0-f3d2-421b-a121-8691e12c08be_SiteId">
    <vt:lpwstr>c0988276-7978-4f2a-bd8f-918a37a5c957</vt:lpwstr>
  </property>
  <property fmtid="{D5CDD505-2E9C-101B-9397-08002B2CF9AE}" pid="9" name="MSIP_Label_dc82e2c0-f3d2-421b-a121-8691e12c08be_ActionId">
    <vt:lpwstr>b19eda98-1152-49e8-b417-7b9859767af1</vt:lpwstr>
  </property>
  <property fmtid="{D5CDD505-2E9C-101B-9397-08002B2CF9AE}" pid="10" name="MSIP_Label_dc82e2c0-f3d2-421b-a121-8691e12c08be_ContentBits">
    <vt:lpwstr>2</vt:lpwstr>
  </property>
</Properties>
</file>